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105" windowWidth="9360" windowHeight="4560"/>
  </bookViews>
  <sheets>
    <sheet name="Forside" sheetId="1" r:id="rId1"/>
    <sheet name="SURVEYDATA" sheetId="26" r:id="rId2"/>
    <sheet name="KODER" sheetId="27" r:id="rId3"/>
    <sheet name="Opg2.2" sheetId="3" r:id="rId4"/>
    <sheet name="Opg2.3" sheetId="4" r:id="rId5"/>
    <sheet name="Opg3.2" sheetId="5" r:id="rId6"/>
    <sheet name="Opg3.3" sheetId="6" r:id="rId7"/>
    <sheet name="Opg3.6" sheetId="25" r:id="rId8"/>
    <sheet name="Opg4.1" sheetId="8" r:id="rId9"/>
    <sheet name="Opg5.2" sheetId="10" r:id="rId10"/>
    <sheet name="Opg5.3" sheetId="11" r:id="rId11"/>
    <sheet name="Opg2.1-Løsn" sheetId="12" r:id="rId12"/>
    <sheet name="Opg2.2-Løsn" sheetId="13" r:id="rId13"/>
    <sheet name="Opg2.3-Løsn" sheetId="14" r:id="rId14"/>
    <sheet name="Opg3.1-Løsn" sheetId="15" r:id="rId15"/>
    <sheet name="Opg3.2-Løsn" sheetId="16" r:id="rId16"/>
    <sheet name="Opg3.3-Løsn" sheetId="17" r:id="rId17"/>
    <sheet name="Opg3.4-Løsn" sheetId="18" r:id="rId18"/>
    <sheet name="Opg3.5-Løsn" sheetId="19" r:id="rId19"/>
    <sheet name="Opg3.6-Løsn" sheetId="20" r:id="rId20"/>
    <sheet name="Opg3.7-Løsn" sheetId="28" r:id="rId21"/>
    <sheet name="Opg4.1-Løsn" sheetId="21" r:id="rId22"/>
    <sheet name="Opg4.2-Løsn" sheetId="29" r:id="rId23"/>
    <sheet name="Opg5.1.a-Løsn" sheetId="30" r:id="rId24"/>
    <sheet name="Opg5.1.b-Løsn" sheetId="31" r:id="rId25"/>
    <sheet name="Opg5.1.c-Løsn" sheetId="32" r:id="rId26"/>
    <sheet name="Opg5.2-Løsn" sheetId="23" r:id="rId27"/>
    <sheet name="Opg5.3-Løsn" sheetId="24" r:id="rId28"/>
  </sheets>
  <externalReferences>
    <externalReference r:id="rId29"/>
  </externalReferences>
  <calcPr calcId="145621"/>
  <pivotCaches>
    <pivotCache cacheId="0" r:id="rId30"/>
  </pivotCaches>
</workbook>
</file>

<file path=xl/calcChain.xml><?xml version="1.0" encoding="utf-8"?>
<calcChain xmlns="http://schemas.openxmlformats.org/spreadsheetml/2006/main">
  <c r="B119" i="23" l="1"/>
  <c r="B120" i="23"/>
  <c r="B121" i="23"/>
  <c r="B122" i="23"/>
  <c r="B123" i="23"/>
  <c r="B124" i="23"/>
  <c r="B125" i="23"/>
  <c r="B126" i="23"/>
  <c r="B127" i="23"/>
  <c r="B128" i="23"/>
  <c r="B129" i="23"/>
  <c r="B130" i="23"/>
  <c r="B131" i="23"/>
  <c r="B132" i="23"/>
  <c r="B133" i="23"/>
  <c r="B134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19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65" i="23"/>
  <c r="N44" i="32"/>
  <c r="N43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" i="32"/>
  <c r="H33" i="30"/>
  <c r="H38" i="30"/>
  <c r="Q26" i="29"/>
  <c r="T18" i="29"/>
  <c r="T28" i="29"/>
  <c r="T17" i="29"/>
  <c r="T16" i="29"/>
  <c r="R26" i="29"/>
  <c r="R27" i="29"/>
  <c r="S26" i="29"/>
  <c r="Q27" i="29"/>
  <c r="S27" i="29"/>
  <c r="T27" i="29"/>
  <c r="P35" i="29"/>
  <c r="T26" i="29"/>
  <c r="J26" i="28"/>
  <c r="J27" i="28"/>
  <c r="D10" i="20"/>
  <c r="C10" i="20"/>
  <c r="B10" i="20"/>
  <c r="C8" i="25"/>
  <c r="D8" i="25"/>
  <c r="B8" i="25"/>
  <c r="B19" i="19"/>
  <c r="B21" i="19"/>
  <c r="E5" i="18"/>
  <c r="F5" i="18"/>
  <c r="E6" i="18"/>
  <c r="F6" i="18"/>
  <c r="E4" i="18"/>
  <c r="F4" i="18"/>
  <c r="F24" i="15"/>
  <c r="J130" i="12"/>
  <c r="J129" i="12"/>
  <c r="I50" i="12"/>
  <c r="I45" i="12"/>
  <c r="I44" i="12"/>
  <c r="C8" i="15"/>
  <c r="C9" i="15"/>
  <c r="D12" i="14"/>
  <c r="C12" i="14"/>
  <c r="B12" i="14"/>
  <c r="G7" i="13"/>
  <c r="G8" i="13"/>
  <c r="G9" i="13"/>
  <c r="G10" i="13"/>
  <c r="G11" i="13"/>
  <c r="G6" i="13"/>
  <c r="F7" i="13"/>
  <c r="F8" i="13"/>
  <c r="F9" i="13"/>
  <c r="F10" i="13"/>
  <c r="F11" i="13"/>
  <c r="F6" i="13"/>
  <c r="G5" i="8"/>
  <c r="G6" i="8"/>
  <c r="G9" i="21"/>
  <c r="G10" i="21"/>
  <c r="C11" i="21"/>
  <c r="D11" i="21"/>
  <c r="E11" i="21"/>
  <c r="F11" i="21"/>
  <c r="C12" i="11"/>
  <c r="D12" i="11"/>
  <c r="C13" i="11"/>
  <c r="D13" i="11"/>
  <c r="C14" i="11"/>
  <c r="D14" i="11"/>
  <c r="C15" i="11"/>
  <c r="D15" i="11"/>
  <c r="C16" i="11"/>
  <c r="D16" i="11"/>
  <c r="C17" i="11"/>
  <c r="D17" i="11"/>
  <c r="C18" i="11"/>
  <c r="D18" i="11"/>
  <c r="C19" i="11"/>
  <c r="D19" i="11"/>
  <c r="C20" i="11"/>
  <c r="D20" i="11"/>
  <c r="C21" i="11"/>
  <c r="D21" i="11"/>
  <c r="C22" i="11"/>
  <c r="D22" i="11"/>
  <c r="C23" i="11"/>
  <c r="D23" i="11"/>
  <c r="C24" i="11"/>
  <c r="D24" i="11"/>
  <c r="C25" i="11"/>
  <c r="D25" i="11"/>
  <c r="C26" i="11"/>
  <c r="D26" i="11"/>
  <c r="C27" i="11"/>
  <c r="D27" i="11"/>
  <c r="C28" i="11"/>
  <c r="D28" i="11"/>
  <c r="C29" i="11"/>
  <c r="D29" i="11"/>
  <c r="C30" i="11"/>
  <c r="D30" i="11"/>
  <c r="C31" i="11"/>
  <c r="D31" i="11"/>
  <c r="B39" i="11"/>
  <c r="D39" i="11"/>
  <c r="F39" i="11"/>
  <c r="B40" i="11"/>
  <c r="D40" i="11"/>
  <c r="F40" i="11"/>
  <c r="B41" i="11"/>
  <c r="D41" i="11"/>
  <c r="F41" i="11"/>
  <c r="B42" i="11"/>
  <c r="D42" i="11"/>
  <c r="F42" i="11"/>
  <c r="B43" i="11"/>
  <c r="D43" i="11"/>
  <c r="F43" i="11"/>
  <c r="B44" i="11"/>
  <c r="D44" i="11"/>
  <c r="F44" i="11"/>
  <c r="B45" i="11"/>
  <c r="D45" i="11"/>
  <c r="F45" i="11"/>
  <c r="B46" i="11"/>
  <c r="D46" i="11"/>
  <c r="F46" i="11"/>
  <c r="B47" i="11"/>
  <c r="D47" i="11"/>
  <c r="F47" i="11"/>
  <c r="B48" i="11"/>
  <c r="D48" i="11"/>
  <c r="F48" i="11"/>
  <c r="B49" i="11"/>
  <c r="D49" i="11"/>
  <c r="F49" i="11"/>
  <c r="B50" i="11"/>
  <c r="D50" i="11"/>
  <c r="F50" i="11"/>
  <c r="B51" i="11"/>
  <c r="D51" i="11"/>
  <c r="F51" i="11"/>
  <c r="B52" i="11"/>
  <c r="D52" i="11"/>
  <c r="F52" i="11"/>
  <c r="B53" i="11"/>
  <c r="D53" i="11"/>
  <c r="F53" i="11"/>
  <c r="B54" i="11"/>
  <c r="D54" i="11"/>
  <c r="F54" i="11"/>
  <c r="B55" i="11"/>
  <c r="D55" i="11"/>
  <c r="F55" i="11"/>
  <c r="B56" i="11"/>
  <c r="D56" i="11"/>
  <c r="F56" i="11"/>
  <c r="B57" i="11"/>
  <c r="D57" i="11"/>
  <c r="F57" i="11"/>
  <c r="B58" i="11"/>
  <c r="D58" i="11"/>
  <c r="F58" i="11"/>
  <c r="B59" i="11"/>
  <c r="D59" i="11"/>
  <c r="F59" i="11"/>
  <c r="B60" i="11"/>
  <c r="D60" i="11"/>
  <c r="F60" i="11"/>
  <c r="B61" i="11"/>
  <c r="D61" i="11"/>
  <c r="F61" i="11"/>
  <c r="B62" i="11"/>
  <c r="D62" i="11"/>
  <c r="F62" i="11"/>
  <c r="B63" i="11"/>
  <c r="D63" i="11"/>
  <c r="F63" i="11"/>
  <c r="B64" i="11"/>
  <c r="D64" i="11"/>
  <c r="F64" i="11"/>
  <c r="B65" i="11"/>
  <c r="D65" i="11"/>
  <c r="F65" i="11"/>
  <c r="B66" i="11"/>
  <c r="D66" i="11"/>
  <c r="F66" i="11"/>
  <c r="B67" i="11"/>
  <c r="D67" i="11"/>
  <c r="F67" i="11"/>
  <c r="B68" i="11"/>
  <c r="D68" i="11"/>
  <c r="F68" i="11"/>
  <c r="B69" i="11"/>
  <c r="D69" i="11"/>
  <c r="F69" i="11"/>
  <c r="B70" i="11"/>
  <c r="D70" i="11"/>
  <c r="F70" i="11"/>
  <c r="B71" i="11"/>
  <c r="D71" i="11"/>
  <c r="F71" i="11"/>
  <c r="B72" i="11"/>
  <c r="D72" i="11"/>
  <c r="F72" i="11"/>
  <c r="B73" i="11"/>
  <c r="D73" i="11"/>
  <c r="F73" i="11"/>
  <c r="B74" i="11"/>
  <c r="D74" i="11"/>
  <c r="F74" i="11"/>
  <c r="B75" i="11"/>
  <c r="D75" i="11"/>
  <c r="F75" i="11"/>
  <c r="B76" i="11"/>
  <c r="D76" i="11"/>
  <c r="F76" i="11"/>
  <c r="B77" i="11"/>
  <c r="D77" i="11"/>
  <c r="F77" i="11"/>
  <c r="B78" i="11"/>
  <c r="D78" i="11"/>
  <c r="F78" i="11"/>
  <c r="G11" i="21"/>
  <c r="D15" i="21"/>
  <c r="E16" i="21"/>
  <c r="C15" i="21"/>
  <c r="F16" i="21"/>
  <c r="D16" i="21"/>
  <c r="D17" i="21"/>
  <c r="E15" i="21"/>
  <c r="E17" i="21"/>
  <c r="C16" i="21"/>
  <c r="F15" i="21"/>
  <c r="F17" i="21"/>
  <c r="B20" i="19"/>
  <c r="D18" i="15"/>
  <c r="G16" i="21"/>
  <c r="G15" i="21"/>
  <c r="A20" i="21"/>
  <c r="C17" i="21"/>
  <c r="G17" i="21"/>
</calcChain>
</file>

<file path=xl/comments1.xml><?xml version="1.0" encoding="utf-8"?>
<comments xmlns="http://schemas.openxmlformats.org/spreadsheetml/2006/main">
  <authors>
    <author>Per Vejrup-Hansen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Per Vejrup-Hansen: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<sst xmlns="http://schemas.openxmlformats.org/spreadsheetml/2006/main" count="1791" uniqueCount="482">
  <si>
    <t>OPGAVE 2.1</t>
  </si>
  <si>
    <t>Antal</t>
  </si>
  <si>
    <t>OPGAVE 2.2</t>
  </si>
  <si>
    <t>Gennem-snit</t>
  </si>
  <si>
    <t>Median</t>
  </si>
  <si>
    <t>OPGAVE 2.3.</t>
  </si>
  <si>
    <t>OPGAVE 3.2.</t>
  </si>
  <si>
    <t xml:space="preserve">Antal læste skønlitterære bøger i seneste kvartal blandt 8 mænd og 8 kvinder. </t>
  </si>
  <si>
    <t>Mænd</t>
  </si>
  <si>
    <t>Kvinder</t>
  </si>
  <si>
    <t xml:space="preserve">OPGAVE 3.3. </t>
  </si>
  <si>
    <t>Sammenligning af salg af to produkter</t>
  </si>
  <si>
    <t>Måned</t>
  </si>
  <si>
    <t>Regn1</t>
  </si>
  <si>
    <t>Regn2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</si>
  <si>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</si>
  <si>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</si>
  <si>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</si>
  <si>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</si>
  <si>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</si>
  <si>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</si>
  <si>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</si>
  <si>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</si>
  <si>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</si>
  <si>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</si>
  <si>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</si>
  <si>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</si>
  <si>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Nær&amp;Nyd</t>
  </si>
  <si>
    <t>Jern</t>
  </si>
  <si>
    <t>Møbel mv.</t>
  </si>
  <si>
    <t>OPGAVE 4.1</t>
  </si>
  <si>
    <t>Evaluering af to lærebøger</t>
  </si>
  <si>
    <t>Meget dårlig</t>
  </si>
  <si>
    <t>Dårlig</t>
  </si>
  <si>
    <t>Middel</t>
  </si>
  <si>
    <t>God</t>
  </si>
  <si>
    <t>Meget god</t>
  </si>
  <si>
    <t>TOTAL</t>
  </si>
  <si>
    <t>OPGAVE 5.2</t>
  </si>
  <si>
    <t>Månedslønninger for 18 ledere (på samme ledelsesniveau) i en stor koncern. Stikprøve.</t>
  </si>
  <si>
    <t>Måneder i job</t>
  </si>
  <si>
    <t>Månedsløn</t>
  </si>
  <si>
    <t>Opgave 5.3: Bagvedliggende data</t>
  </si>
  <si>
    <t>Her bringes de data, som regressionsanalyserne er baseret på, og hvis resultater fremgår af</t>
  </si>
  <si>
    <t>tabellen i opgaveteksten. Via dataene kan man som en øvelse udføre de viste regressionsanalyser,</t>
  </si>
  <si>
    <t>og eventuelt efterprøve andre modeller (funktioner).</t>
  </si>
  <si>
    <t>Data til MODEL 1:</t>
  </si>
  <si>
    <t>Cand.merc.'er i Hovedstadsregionen, i privat sektor.</t>
  </si>
  <si>
    <t>Gns. timeløn i 1997 pr. kandidatalder 1-20 år. (N=20).</t>
  </si>
  <si>
    <t>X</t>
  </si>
  <si>
    <t>Y</t>
  </si>
  <si>
    <t>Kandidat-alder</t>
  </si>
  <si>
    <t>Timeløn, kr.</t>
  </si>
  <si>
    <t>Ln(Kandidat-alder)</t>
  </si>
  <si>
    <t xml:space="preserve">Ln(Timeløn) </t>
  </si>
  <si>
    <t>Data til MODEL 2 og 3:</t>
  </si>
  <si>
    <t>Gns. timeløn i 1997 pr. kandidatalder 1-20 år og køn. (N=40).</t>
  </si>
  <si>
    <t>X1</t>
  </si>
  <si>
    <t>X2</t>
  </si>
  <si>
    <t xml:space="preserve">Kvinde </t>
  </si>
  <si>
    <t xml:space="preserve">Ln(Kandidat-alder) * Kvinde </t>
  </si>
  <si>
    <t>Timeløn 1997</t>
  </si>
  <si>
    <r>
      <t xml:space="preserve">Anm: </t>
    </r>
    <r>
      <rPr>
        <i/>
        <sz val="10"/>
        <rFont val="Arial"/>
        <family val="2"/>
      </rPr>
      <t xml:space="preserve">Kvinde = </t>
    </r>
    <r>
      <rPr>
        <sz val="10"/>
        <rFont val="Arial"/>
        <family val="2"/>
      </rPr>
      <t>dummy-variabel</t>
    </r>
    <r>
      <rPr>
        <sz val="10"/>
        <rFont val="Arial"/>
      </rPr>
      <t>: Værdi 1 = ja (kvinde) - værdi 0 = nej (mand).</t>
    </r>
  </si>
  <si>
    <r>
      <t>Kilde:</t>
    </r>
    <r>
      <rPr>
        <sz val="10"/>
        <rFont val="Arial"/>
        <family val="2"/>
      </rPr>
      <t>Danmarks Statistik, IDA-databasen og Uddannelsesregisteret.</t>
    </r>
  </si>
  <si>
    <t>Middelværdi</t>
  </si>
  <si>
    <t>Sum</t>
  </si>
  <si>
    <t>OPGAVE 2.2. Løsning</t>
  </si>
  <si>
    <t>OPGAVE 2.3. Løsning</t>
  </si>
  <si>
    <t>Variationskoefficient</t>
  </si>
  <si>
    <t>OPGAVE 3.1-Løsning</t>
  </si>
  <si>
    <t>Gns.</t>
  </si>
  <si>
    <t>Std.afv</t>
  </si>
  <si>
    <t>Standardfejl på gns.:</t>
  </si>
  <si>
    <t>Test-størrelse:</t>
  </si>
  <si>
    <t>OPGAVE 3.2. Løsning</t>
  </si>
  <si>
    <t>t-test: To stikprøver med ens varians</t>
  </si>
  <si>
    <t>Varians</t>
  </si>
  <si>
    <t>Observationer</t>
  </si>
  <si>
    <t>Puljevarians</t>
  </si>
  <si>
    <t>Hypotese for forskel i middelværdi</t>
  </si>
  <si>
    <t>fg</t>
  </si>
  <si>
    <t>t-stat</t>
  </si>
  <si>
    <t>P(T&lt;=t) en-halet</t>
  </si>
  <si>
    <t>t-kritisk en-halet</t>
  </si>
  <si>
    <t>P(T&lt;=t) to-halet</t>
  </si>
  <si>
    <t>t-kritisk to-halet</t>
  </si>
  <si>
    <t>F</t>
  </si>
  <si>
    <t>OPGAVE 3.3.-Løsning</t>
  </si>
  <si>
    <t>t-test: PARVIS dobbelt stikprøve for middelværdi</t>
  </si>
  <si>
    <t>Pearson-korrelation</t>
  </si>
  <si>
    <r>
      <t xml:space="preserve">Der er også en signifikant </t>
    </r>
    <r>
      <rPr>
        <i/>
        <sz val="11"/>
        <rFont val="Arial"/>
        <family val="2"/>
      </rPr>
      <t>forskel</t>
    </r>
  </si>
  <si>
    <t>t-test: To stikprøver med ens varians (ikke parvis)</t>
  </si>
  <si>
    <t>Opgave 3.4 - Løsning</t>
  </si>
  <si>
    <t>p</t>
  </si>
  <si>
    <t>n</t>
  </si>
  <si>
    <t>std-fejl</t>
  </si>
  <si>
    <t>Opgave 3.5 - Løsning</t>
  </si>
  <si>
    <t xml:space="preserve">Antal "ved ikke" personer udelades. Ud af de resterende 80 svarpersoner er andelen,  </t>
  </si>
  <si>
    <t>for produkt B lig med 46 pct. Antal observationer er n=80.</t>
  </si>
  <si>
    <t>Opgave 3.6 - Løsning</t>
  </si>
  <si>
    <t>Testmetoden er variansanalyse: To-faktor ANOVA uden gentagelse:</t>
  </si>
  <si>
    <t>Anava: To-faktor uden gentagelse</t>
  </si>
  <si>
    <t>RESUME</t>
  </si>
  <si>
    <t>Gennemsnit</t>
  </si>
  <si>
    <t>ANAVA</t>
  </si>
  <si>
    <t>Variationskilde</t>
  </si>
  <si>
    <t>SK</t>
  </si>
  <si>
    <t>MK</t>
  </si>
  <si>
    <t>P-værdi</t>
  </si>
  <si>
    <t>F krit</t>
  </si>
  <si>
    <t>Rækker</t>
  </si>
  <si>
    <t>Kolonner</t>
  </si>
  <si>
    <t>Fejl</t>
  </si>
  <si>
    <t>I alt</t>
  </si>
  <si>
    <t>Opgave 4.1. Løsning</t>
  </si>
  <si>
    <t xml:space="preserve">Da der ikke indgår mindst 5 observationer i kategorien "meget dårlig", sammenlægges </t>
  </si>
  <si>
    <t>antal svar i "meget dårlig" og "dårlig":</t>
  </si>
  <si>
    <t>FORVENTET:</t>
  </si>
  <si>
    <t>rækkefølgen mellem kategorierne kendes, men ikke afstanden imellem dem. Hvis kategorierne</t>
  </si>
  <si>
    <t>Opgave 5.2. Løsning</t>
  </si>
  <si>
    <t>Månedslønninger for 18 ledere på samme ledelsesniveau i en stor koncern. Stikprøve.</t>
  </si>
  <si>
    <t>Opgave 5.3 - Løsning</t>
  </si>
  <si>
    <t>1:</t>
  </si>
  <si>
    <t>den uafhængige, forklarende variabel (kandidatalder). Det betyder, jf. skema 5.1 på side 98, at</t>
  </si>
  <si>
    <t>er 163,9 og tilvæksten i lønnen over kandidatalder beskrives af en eksponent på 0,296.</t>
  </si>
  <si>
    <t>2:</t>
  </si>
  <si>
    <t>er kvinder set i relation til mænd. Intercepten på 5,244 gælder for mænd (når Kvinde=0). Når</t>
  </si>
  <si>
    <t xml:space="preserve">at lønniveauet for kvinder ligger ca. 25 procent under niveauet for mænd. (Ved høje værdier af </t>
  </si>
  <si>
    <t>koefficienten er der tale om en mindre overvurdering heri).</t>
  </si>
  <si>
    <t xml:space="preserve">   Koefficienten til ln(kandidatalder) er fælles for - eller et gennemsnit af - mænd og kvinder. Den </t>
  </si>
  <si>
    <t>interaktionen mellem kandidatalder og køn. Her analyseres således både forskellen i lønniveau</t>
  </si>
  <si>
    <t>(startløn) og i stigningstakten over kandidatalder mellem køn.</t>
  </si>
  <si>
    <t xml:space="preserve">   Koefficienten til Kvinde er lille og ikke signifikant (p=0,51). Det betyder, at der ikke er forskel i</t>
  </si>
  <si>
    <t>startlønnen mellem køn. Niveauforskellen ifølge model 2 forklares åbenbart udelukkende af en</t>
  </si>
  <si>
    <t>forskel i stigningstakt (af den efterfølgende lønudvikling).</t>
  </si>
  <si>
    <t xml:space="preserve">er differencen i stigningstakt (eksponenten) mellem kvinder og mænd, således at eksponenten </t>
  </si>
  <si>
    <t>er 0,091 mindre for kvinder end for mænd. For mænd er eksponenten: ln(kandidatalder) = 0,292</t>
  </si>
  <si>
    <t>arbejdsliv på ca. 40 år.</t>
  </si>
  <si>
    <t xml:space="preserve">   Selve potensfunktionerne er følgende:</t>
  </si>
  <si>
    <t xml:space="preserve">   En grafisk fremstilling af funktionerne fås via beregning af timelønnen for fx x = 1, 2, …, 39, 40.</t>
  </si>
  <si>
    <t>1. kvartil</t>
  </si>
  <si>
    <t>3. kvartil</t>
  </si>
  <si>
    <t>10 GRUNDSKOLE</t>
  </si>
  <si>
    <t>20 ALMENGYMNASIAL UDDANNELSER</t>
  </si>
  <si>
    <t>35 ERHVERVSUDDANNELSER</t>
  </si>
  <si>
    <t>40 KORTE VIDEREGÅENDE UDDANNELSER</t>
  </si>
  <si>
    <t>50 MELLEMLANGE VIDEREG. UDDANNELSER</t>
  </si>
  <si>
    <t>65 LANGE VIDEREGÅENDE UDDANNELSER</t>
  </si>
  <si>
    <r>
      <rPr>
        <i/>
        <sz val="11"/>
        <color indexed="8"/>
        <rFont val="Calibri"/>
        <family val="2"/>
      </rPr>
      <t>Kilde</t>
    </r>
    <r>
      <rPr>
        <sz val="10"/>
        <rFont val="Arial"/>
      </rPr>
      <t>: Statistikbanken, tabel LON01</t>
    </r>
  </si>
  <si>
    <t>(K3 - K1) / Median</t>
  </si>
  <si>
    <t>Gennemsnit / Median</t>
  </si>
  <si>
    <r>
      <rPr>
        <i/>
        <sz val="10"/>
        <color indexed="8"/>
        <rFont val="Calibri"/>
        <family val="2"/>
      </rPr>
      <t>Kilde</t>
    </r>
    <r>
      <rPr>
        <sz val="10"/>
        <rFont val="Arial"/>
        <family val="2"/>
      </rPr>
      <t>: Statistikbanken, tabel LON01</t>
    </r>
  </si>
  <si>
    <t>- Spredningen er stor for mellemlange og lange videreg. uddannelser - dog højest for personer med almengymnisial udd. (som højeste uddannelse).</t>
  </si>
  <si>
    <t>- Arbejdets karakter</t>
  </si>
  <si>
    <t>Timeløn (ekskl. genetillæg) i kr. for privatansatte, 2010. Lønmodtagere uden ledelsesansvar pr. uddannelsesgrupper</t>
  </si>
  <si>
    <t>Timeløn i kr. (ekskl. genetillæg) for privatansatte, 2010. Lønmodtagere uden ledelsesansvar pr. uddannelsesgrupper</t>
  </si>
  <si>
    <t>- Kollektiv overenskomst vs. individuel løn</t>
  </si>
  <si>
    <t>- Alle fordelinger er højreskæve, jf. at gennemsnit er større end median</t>
  </si>
  <si>
    <t xml:space="preserve">Timeløn i alt for lønmodtagere uden ledelsesansvar, i den private sektor </t>
  </si>
  <si>
    <t>2001</t>
  </si>
  <si>
    <t>2005</t>
  </si>
  <si>
    <t>GRUNDSKOLE</t>
  </si>
  <si>
    <t>ALMENGYMNASIAL UDDANNELSER</t>
  </si>
  <si>
    <t>ERHVERVSUDDANNELSER</t>
  </si>
  <si>
    <t>KORTE VIDEREGÅENDE UDDANNELSER</t>
  </si>
  <si>
    <t>MELLEMLANGE VIDEREGÅENDE UDDANNELSER</t>
  </si>
  <si>
    <t>LANGE VIDEREGÅENDE UDDANNELSER</t>
  </si>
  <si>
    <t>FORSKERUDDANNELSER</t>
  </si>
  <si>
    <t>Der er fremkommet en større spredning, dvs. større lønforskelle generelt set.</t>
  </si>
  <si>
    <t>Det gælder både mellem 2001 og 2005, og mellem 2005 og 2010.</t>
  </si>
  <si>
    <t>Samfundslitteratur 2012</t>
  </si>
  <si>
    <t>OPGAVER og LØSNINGER</t>
  </si>
  <si>
    <r>
      <t xml:space="preserve">til Per Vejrup-Hansen: </t>
    </r>
    <r>
      <rPr>
        <i/>
        <sz val="12"/>
        <rFont val="Arial"/>
        <family val="2"/>
      </rPr>
      <t>Statistik med Excel</t>
    </r>
    <r>
      <rPr>
        <sz val="12"/>
        <rFont val="Arial"/>
        <family val="2"/>
      </rPr>
      <t>, 2. udgave</t>
    </r>
  </si>
  <si>
    <r>
      <t xml:space="preserve">Regneark med </t>
    </r>
    <r>
      <rPr>
        <b/>
        <sz val="12"/>
        <rFont val="Arial"/>
        <family val="2"/>
      </rPr>
      <t>data til opgaver med stjernemarkering i bogen</t>
    </r>
    <r>
      <rPr>
        <sz val="12"/>
        <rFont val="Arial"/>
        <family val="2"/>
      </rPr>
      <t xml:space="preserve"> findes som</t>
    </r>
  </si>
  <si>
    <r>
      <t>Derefter følger</t>
    </r>
    <r>
      <rPr>
        <b/>
        <sz val="12"/>
        <rFont val="Arial"/>
        <family val="2"/>
      </rPr>
      <t xml:space="preserve"> løsninger</t>
    </r>
    <r>
      <rPr>
        <sz val="12"/>
        <rFont val="Arial"/>
        <family val="2"/>
      </rPr>
      <t xml:space="preserve"> til </t>
    </r>
    <r>
      <rPr>
        <i/>
        <sz val="12"/>
        <rFont val="Arial"/>
        <family val="2"/>
      </rPr>
      <t>alle</t>
    </r>
    <r>
      <rPr>
        <sz val="12"/>
        <rFont val="Arial"/>
        <family val="2"/>
      </rPr>
      <t xml:space="preserve"> opgaver, benævnt </t>
    </r>
    <r>
      <rPr>
        <i/>
        <sz val="12"/>
        <rFont val="Arial"/>
        <family val="2"/>
      </rPr>
      <t>Opg2.1-Løsn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Opg2.2-Løsn</t>
    </r>
    <r>
      <rPr>
        <sz val="12"/>
        <rFont val="Arial"/>
        <family val="2"/>
      </rPr>
      <t>, osv.</t>
    </r>
  </si>
  <si>
    <r>
      <t>Husk</t>
    </r>
    <r>
      <rPr>
        <sz val="12"/>
        <rFont val="Arial"/>
        <family val="2"/>
      </rPr>
      <t xml:space="preserve"> at statistik læres ved at </t>
    </r>
    <r>
      <rPr>
        <i/>
        <sz val="12"/>
        <rFont val="Arial"/>
        <family val="2"/>
      </rPr>
      <t>løse</t>
    </r>
    <r>
      <rPr>
        <sz val="12"/>
        <rFont val="Arial"/>
        <family val="2"/>
      </rPr>
      <t xml:space="preserve"> opgaver, så se kun på løsningerne bagefter.</t>
    </r>
  </si>
  <si>
    <t>Xkøbing gymnasium, gennemsnitskarakter i matematik B for alle elever</t>
  </si>
  <si>
    <t>XX</t>
  </si>
  <si>
    <t>YY</t>
  </si>
  <si>
    <t>ZZ</t>
  </si>
  <si>
    <t>Overskudsgraden i tre industribrancher</t>
  </si>
  <si>
    <t>ÅR1</t>
  </si>
  <si>
    <t>ÅR2</t>
  </si>
  <si>
    <t>ÅR3</t>
  </si>
  <si>
    <t>ÅR4</t>
  </si>
  <si>
    <t>ÅR5</t>
  </si>
  <si>
    <t>Der er altså en signifikant forskel mellem kolonner, dvs. mellem brancherne (p&lt;0,02),</t>
  </si>
  <si>
    <t>men ikke mellem rækker, dvs. årene (p=0,52), jf. kolonne F.</t>
  </si>
  <si>
    <t>- med inputområde = A4:D9 og afkrydsning for etiketter fås:</t>
  </si>
  <si>
    <t>Bog A, 2008</t>
  </si>
  <si>
    <t>Bog B, 2009</t>
  </si>
  <si>
    <t>tildeles talværdier 1, 2 osv., postuleres det, at der er samme "afstand" eller</t>
  </si>
  <si>
    <t xml:space="preserve">forskel mellem svarkategorierne, dvs. at fx forskellen mellem Middel og God er den samme </t>
  </si>
  <si>
    <t>som forskellen mellem God og Meget god.</t>
  </si>
  <si>
    <r>
      <t xml:space="preserve">fortløbende ark, benævnt </t>
    </r>
    <r>
      <rPr>
        <i/>
        <sz val="12"/>
        <rFont val="Arial"/>
        <family val="2"/>
      </rPr>
      <t>Opg2.2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Opg2.3</t>
    </r>
    <r>
      <rPr>
        <sz val="12"/>
        <rFont val="Arial"/>
        <family val="2"/>
      </rPr>
      <t>, osv.</t>
    </r>
  </si>
  <si>
    <r>
      <rPr>
        <i/>
        <sz val="12"/>
        <rFont val="Arial"/>
        <family val="2"/>
      </rPr>
      <t>Ark-faner</t>
    </r>
    <r>
      <rPr>
        <sz val="12"/>
        <rFont val="Arial"/>
        <family val="2"/>
      </rPr>
      <t xml:space="preserve"> findes på bjælken nederst. Der bladres i arkene ved hjælp af</t>
    </r>
  </si>
  <si>
    <r>
      <t xml:space="preserve">pile-knapperne til venstre på bjælken (jf. bogens </t>
    </r>
    <r>
      <rPr>
        <i/>
        <sz val="12"/>
        <rFont val="Arial"/>
        <family val="2"/>
      </rPr>
      <t>bilag 1</t>
    </r>
    <r>
      <rPr>
        <sz val="12"/>
        <rFont val="Arial"/>
        <family val="2"/>
      </rPr>
      <t>).</t>
    </r>
  </si>
  <si>
    <t>OBS</t>
  </si>
  <si>
    <t>ALDER</t>
  </si>
  <si>
    <t>UDD</t>
  </si>
  <si>
    <t>KØN</t>
  </si>
  <si>
    <t>ANTAL Bøger</t>
  </si>
  <si>
    <t>TYPE Bøger</t>
  </si>
  <si>
    <t>L</t>
  </si>
  <si>
    <t>H</t>
  </si>
  <si>
    <t>KODER</t>
  </si>
  <si>
    <t>L = Lavere uddannelse</t>
  </si>
  <si>
    <t>H = Højere uddannelse</t>
  </si>
  <si>
    <t>1 = Mand</t>
  </si>
  <si>
    <t>2 = Kvinde</t>
  </si>
  <si>
    <t>Antal bøger købt indenfor de seneste 12 måneder</t>
  </si>
  <si>
    <t>1 = Skønlitteratur</t>
  </si>
  <si>
    <t>2 = Faglitteratur</t>
  </si>
  <si>
    <t xml:space="preserve">3 = Både-og (bibliografier o.l.) </t>
  </si>
  <si>
    <t>10 = Irrelevant (ikke købt)</t>
  </si>
  <si>
    <t>Del a)</t>
  </si>
  <si>
    <t>Histogram</t>
  </si>
  <si>
    <t>Interval</t>
  </si>
  <si>
    <t>Hyppighed</t>
  </si>
  <si>
    <t>Mere</t>
  </si>
  <si>
    <t>Beskrivende statistik</t>
  </si>
  <si>
    <t>Standardfejl</t>
  </si>
  <si>
    <t>Tilstand</t>
  </si>
  <si>
    <t>Standardafvigelse</t>
  </si>
  <si>
    <t>Stikprøvevarians</t>
  </si>
  <si>
    <t>Kurtosis</t>
  </si>
  <si>
    <t>Skævhed</t>
  </si>
  <si>
    <t>Område</t>
  </si>
  <si>
    <t>Minimum</t>
  </si>
  <si>
    <t>Maksimum</t>
  </si>
  <si>
    <t>Kvartiler (KVARTIL.MEDTAG)</t>
  </si>
  <si>
    <t>Ad. Spørgsmål:</t>
  </si>
  <si>
    <t>Del b) - gå til række 107</t>
  </si>
  <si>
    <t xml:space="preserve">Bemærk: Normalt ville man kopiere data i kol. A-E til et NYT ARK, </t>
  </si>
  <si>
    <t>KØN og ANTAL bøger</t>
  </si>
  <si>
    <t>Beskrivende statistik:</t>
  </si>
  <si>
    <t>M</t>
  </si>
  <si>
    <t>K</t>
  </si>
  <si>
    <t>• Åbn en ny Excel fil ('Mappe1')</t>
  </si>
  <si>
    <r>
      <t xml:space="preserve">• I det ønskede ark nedenfor markér hele </t>
    </r>
    <r>
      <rPr>
        <i/>
        <sz val="12"/>
        <rFont val="Arial"/>
        <family val="2"/>
      </rPr>
      <t>cellelområdet</t>
    </r>
    <r>
      <rPr>
        <sz val="12"/>
        <rFont val="Arial"/>
        <family val="2"/>
      </rPr>
      <t xml:space="preserve"> og vælg kopiér (Ctrl-c)</t>
    </r>
  </si>
  <si>
    <t>Kopiering af et ark til EGEN Excel fil:</t>
  </si>
  <si>
    <t>• Åbn den nye Excel fil, klik celle A1, og indsæt (Ctrl-v)</t>
  </si>
  <si>
    <t>• Gem og omdøb den nye Excel fil (omdøb evt. også regnearket 'Ark1')</t>
  </si>
  <si>
    <r>
      <t xml:space="preserve">• Evt. formateres i det kopierede ark (fx kolonnebredde) - jf. </t>
    </r>
    <r>
      <rPr>
        <i/>
        <sz val="12"/>
        <rFont val="Arial"/>
        <family val="2"/>
      </rPr>
      <t>bilag 3</t>
    </r>
    <r>
      <rPr>
        <sz val="12"/>
        <rFont val="Arial"/>
        <family val="2"/>
      </rPr>
      <t>, afsnit1</t>
    </r>
  </si>
  <si>
    <t xml:space="preserve">- Andel køb, pct.: </t>
  </si>
  <si>
    <t>[via hyppighed i Interval 0 og Antal i Beskrivende statistik. Se formellinje for celle I50]</t>
  </si>
  <si>
    <t>- En fjerdedel har købt 5 bøger og derover</t>
  </si>
  <si>
    <t xml:space="preserve">men ikke i denne fil af hensyn til overskuelighed (mange ark).  </t>
  </si>
  <si>
    <t xml:space="preserve">Data sorteret på køn mv. </t>
  </si>
  <si>
    <t>Del b)</t>
  </si>
  <si>
    <t>ANTAL_M</t>
  </si>
  <si>
    <t>ANTAL_K</t>
  </si>
  <si>
    <t>Konfidensniveau(95,0%)</t>
  </si>
  <si>
    <t>- mænd køber gennemsnitligt flest bøger</t>
  </si>
  <si>
    <t>- spredningen er størst for kvinder (fx kan der være en større andel af kvinder, som ikke køber)</t>
  </si>
  <si>
    <t>Vi kender ikke variansen i populationen (karakteren for alle gymnasier i landet).</t>
  </si>
  <si>
    <t>(p-værdi, enkeltsidet)</t>
  </si>
  <si>
    <r>
      <t xml:space="preserve">Spørgsmålet er, om der er en </t>
    </r>
    <r>
      <rPr>
        <i/>
        <sz val="11"/>
        <rFont val="Arial"/>
        <family val="2"/>
      </rPr>
      <t>stigning</t>
    </r>
    <r>
      <rPr>
        <sz val="11"/>
        <rFont val="Arial"/>
        <family val="2"/>
      </rPr>
      <t xml:space="preserve"> i gennemsnittet, dvs. at der anvendes en enkeltsidet test (højre hale).</t>
    </r>
  </si>
  <si>
    <t>Man har således en begrundet antagelse ("teori") om, at genemsnittet er blevet højere.</t>
  </si>
  <si>
    <t>Da anvendes "højre hale" t-fordelingen:</t>
  </si>
  <si>
    <t>=T.FORDELING.RT(C9;C6-1):</t>
  </si>
  <si>
    <t>=T.FORDELING.2T(C9;C6-1):</t>
  </si>
  <si>
    <t>(bemærk her 2T i funktionens navn)</t>
  </si>
  <si>
    <r>
      <t>Ved dobbeltsidet test bliver p-værdien den dobbelte, dvs. at sandsynligheden for en</t>
    </r>
    <r>
      <rPr>
        <i/>
        <sz val="11"/>
        <rFont val="Arial"/>
        <family val="2"/>
      </rPr>
      <t xml:space="preserve"> ændring</t>
    </r>
    <r>
      <rPr>
        <sz val="11"/>
        <rFont val="Arial"/>
        <family val="2"/>
      </rPr>
      <t xml:space="preserve"> er endnu ringere:</t>
    </r>
  </si>
  <si>
    <r>
      <t xml:space="preserve">- dvs. at der </t>
    </r>
    <r>
      <rPr>
        <i/>
        <sz val="11"/>
        <rFont val="Arial"/>
        <family val="2"/>
      </rPr>
      <t>ikke</t>
    </r>
    <r>
      <rPr>
        <sz val="11"/>
        <rFont val="Arial"/>
        <family val="2"/>
      </rPr>
      <t xml:space="preserve"> er en signifikant stigning i gennemsnitskarakteren på 5% niveau. Eller at nulhypotesen, ingen stigning, accepteres.</t>
    </r>
  </si>
  <si>
    <t xml:space="preserve">Det ses, at gennemsnittet er højere for kvinder (2,6 mod 2 for mænd).  </t>
  </si>
  <si>
    <t>Denne konklusion hænger sammen med, at der er for få observationer til at slutte noget sikkert.</t>
  </si>
  <si>
    <r>
      <t xml:space="preserve">Regn 1 er signifikant </t>
    </r>
    <r>
      <rPr>
        <i/>
        <sz val="11"/>
        <rFont val="Arial"/>
        <family val="2"/>
      </rPr>
      <t>bedre</t>
    </r>
  </si>
  <si>
    <r>
      <t>Den relevante test er</t>
    </r>
    <r>
      <rPr>
        <i/>
        <sz val="11"/>
        <rFont val="Arial"/>
        <family val="2"/>
      </rPr>
      <t xml:space="preserve"> parvis</t>
    </r>
    <r>
      <rPr>
        <sz val="11"/>
        <rFont val="Arial"/>
        <family val="2"/>
      </rPr>
      <t xml:space="preserve"> t-test:</t>
    </r>
  </si>
  <si>
    <r>
      <t xml:space="preserve">Regn1 er </t>
    </r>
    <r>
      <rPr>
        <i/>
        <sz val="11"/>
        <rFont val="Arial"/>
        <family val="2"/>
      </rPr>
      <t>ikke</t>
    </r>
    <r>
      <rPr>
        <sz val="11"/>
        <rFont val="Arial"/>
        <family val="2"/>
      </rPr>
      <t xml:space="preserve"> bedre! - ved ikke-parvis  t-test </t>
    </r>
  </si>
  <si>
    <t>Til sammenligning: t-test, hvor der ikke er månedsangivelser (ikke parvise)</t>
  </si>
  <si>
    <t>Forklaring af forskellen mellem de to test:</t>
  </si>
  <si>
    <t>Den parvise test kontrollerer for udsving mellem måneder (sæson), dvs, at disse udsving elimineres i sammenligningen.</t>
  </si>
  <si>
    <r>
      <t>I regressionsanalyse svarer den parvise test til at have en</t>
    </r>
    <r>
      <rPr>
        <i/>
        <sz val="11"/>
        <rFont val="Arial"/>
        <family val="2"/>
      </rPr>
      <t xml:space="preserve"> dummy-variabel for måned</t>
    </r>
    <r>
      <rPr>
        <sz val="11"/>
        <rFont val="Arial"/>
        <family val="2"/>
      </rPr>
      <t>.</t>
    </r>
  </si>
  <si>
    <t>Partierne XX og ZZ vil med meget stor sandsynlighed klare spærregrænsen (p&lt;0,01).</t>
  </si>
  <si>
    <r>
      <t>Konklusion</t>
    </r>
    <r>
      <rPr>
        <sz val="11"/>
        <rFont val="Arial"/>
        <family val="2"/>
      </rPr>
      <t xml:space="preserve">: </t>
    </r>
  </si>
  <si>
    <t>p-værdi</t>
  </si>
  <si>
    <t xml:space="preserve">NORMALFORDELING anvendes. Den giver den kumulative sandsynlighed eller nederste hale. </t>
  </si>
  <si>
    <t>Jf. eksemplet i bogen, afsnit 3.3.</t>
  </si>
  <si>
    <t>Se formler ved klik på E4 og E5.</t>
  </si>
  <si>
    <t>Da sammenligningsværdien X=0,02 er mindre end proportionen i stikprøven, bliver z-størrelsen negativ:</t>
  </si>
  <si>
    <t xml:space="preserve">For partiet YY er procentandelen i meningsmålingen ikke signifikant højere end de 2 procent (p=0,10). </t>
  </si>
  <si>
    <t>følgelig er output af NORMALFORDELING lig med p-værdien (sandsynlighed for nulhypotesen: proportion lig med 0,02).</t>
  </si>
  <si>
    <t>- beregning af konfidensinterval for én proportion</t>
  </si>
  <si>
    <t>der foretrækker produkt A, da lig med 54 pct. (43/80), og følgelig er andelen med præference</t>
  </si>
  <si>
    <t>Der er da to testmetoder:</t>
  </si>
  <si>
    <t>- test af, om én proportion er forskellig fra en given proportion</t>
  </si>
  <si>
    <t>Sammenligningsstørrelse</t>
  </si>
  <si>
    <r>
      <t>Proportion i stikprøve</t>
    </r>
    <r>
      <rPr>
        <i/>
        <sz val="11"/>
        <rFont val="Arial"/>
        <family val="2"/>
      </rPr>
      <t xml:space="preserve"> p</t>
    </r>
  </si>
  <si>
    <r>
      <t xml:space="preserve">Stikprøvestørrelse </t>
    </r>
    <r>
      <rPr>
        <i/>
        <sz val="11"/>
        <rFont val="Arial"/>
        <family val="2"/>
      </rPr>
      <t>n</t>
    </r>
  </si>
  <si>
    <t>+/- Konfidensinterval (95%)</t>
  </si>
  <si>
    <t>Test af én proportion, p-værdi</t>
  </si>
  <si>
    <t>=NORMALFORDELING</t>
  </si>
  <si>
    <t>=1,96*Standardfejl</t>
  </si>
  <si>
    <t>Konfidensintervallet betyder, at andelen af A med 95% sandsynlighed ligger mellem 43 og 65 procent.</t>
  </si>
  <si>
    <t>Test af én proportion giver et tilsvarende resultat</t>
  </si>
  <si>
    <t>Der er ikke tale om test af to proportioner, da der ikke foreligger to uafhængige stikprøver</t>
  </si>
  <si>
    <t>- jf. at den ene procentandel følger af den anden.</t>
  </si>
  <si>
    <r>
      <t xml:space="preserve">Vi vælger at teste, om proportionen af A (0,54) er signifikant forskellig fra en </t>
    </r>
    <r>
      <rPr>
        <i/>
        <sz val="11"/>
        <rFont val="Arial"/>
        <family val="2"/>
      </rPr>
      <t>given</t>
    </r>
    <r>
      <rPr>
        <sz val="11"/>
        <rFont val="Arial"/>
        <family val="2"/>
      </rPr>
      <t xml:space="preserve"> proportion på 0,46.</t>
    </r>
  </si>
  <si>
    <r>
      <t>Dvs. at andelen på 54 pct.</t>
    </r>
    <r>
      <rPr>
        <i/>
        <sz val="11"/>
        <rFont val="Arial"/>
        <family val="2"/>
      </rPr>
      <t xml:space="preserve"> ikke</t>
    </r>
    <r>
      <rPr>
        <sz val="11"/>
        <rFont val="Arial"/>
        <family val="2"/>
      </rPr>
      <t xml:space="preserve"> er signifikant forskellig fra 46 - da 46 pct. ligger indenfor konfidensintervallet.</t>
    </r>
  </si>
  <si>
    <r>
      <t xml:space="preserve">Problemstillingen er, om der er en </t>
    </r>
    <r>
      <rPr>
        <i/>
        <sz val="11"/>
        <rFont val="Arial"/>
        <family val="2"/>
      </rPr>
      <t>gennemgående</t>
    </r>
    <r>
      <rPr>
        <sz val="11"/>
        <rFont val="Arial"/>
        <family val="2"/>
      </rPr>
      <t xml:space="preserve"> forskel i niveauet/genemsnittet ml. brancherne</t>
    </r>
  </si>
  <si>
    <t>a)</t>
  </si>
  <si>
    <r>
      <t xml:space="preserve">Via </t>
    </r>
    <r>
      <rPr>
        <b/>
        <sz val="12"/>
        <color indexed="8"/>
        <rFont val="Calibri"/>
        <family val="2"/>
      </rPr>
      <t>Beskrivende statistik</t>
    </r>
    <r>
      <rPr>
        <sz val="12"/>
        <color indexed="8"/>
        <rFont val="Calibri"/>
        <family val="2"/>
      </rPr>
      <t xml:space="preserve"> fås input til test: </t>
    </r>
  </si>
  <si>
    <t>Gennemsnit, standardfejl og antal frihedsgrader (Antal-1)</t>
  </si>
  <si>
    <t>Vi har ikke oplysning om populationen (hele befolkningen), og da anvendes t-fordelingen.</t>
  </si>
  <si>
    <t>t-størrelse:</t>
  </si>
  <si>
    <t>p-værdi, to-halet:</t>
  </si>
  <si>
    <t>Nulhypotesen er, at gennemsnittet er lig med det forventede antal 5.</t>
  </si>
  <si>
    <t xml:space="preserve">En p-værdi &lt; 0,01 indebærer, at nulhypotesen forkastes. </t>
  </si>
  <si>
    <t>- dvs. at stikprøvens gennemsnit er signifikant mindre end det forventede antal på 5.</t>
  </si>
  <si>
    <t>Antagelsen kan ikke bekræftes - bogkøbet pr. person er mindre end 5</t>
  </si>
  <si>
    <r>
      <rPr>
        <b/>
        <sz val="12"/>
        <color indexed="8"/>
        <rFont val="Calibri"/>
        <family val="2"/>
      </rPr>
      <t>Spm. b)</t>
    </r>
    <r>
      <rPr>
        <sz val="12"/>
        <color indexed="8"/>
        <rFont val="Calibri"/>
        <family val="2"/>
      </rPr>
      <t xml:space="preserve"> - gå til række 107</t>
    </r>
  </si>
  <si>
    <t xml:space="preserve">Observationer sorteret på KØN og overskrifter indsat </t>
  </si>
  <si>
    <t>b)</t>
  </si>
  <si>
    <r>
      <t xml:space="preserve">Dataanalysen </t>
    </r>
    <r>
      <rPr>
        <b/>
        <sz val="12"/>
        <color indexed="8"/>
        <rFont val="Calibri"/>
        <family val="2"/>
      </rPr>
      <t>t-test</t>
    </r>
    <r>
      <rPr>
        <sz val="12"/>
        <color indexed="8"/>
        <rFont val="Calibri"/>
        <family val="2"/>
      </rPr>
      <t xml:space="preserve"> anvendes</t>
    </r>
  </si>
  <si>
    <t>M_ANTAL</t>
  </si>
  <si>
    <t>K_ANTAL</t>
  </si>
  <si>
    <t>Forskellen i gennemsnit er ikke signifikant</t>
  </si>
  <si>
    <t xml:space="preserve">- ved dobbeltsidet test er sandsynligheden for nulhypotesen (ens gns.) lig med 93 %  </t>
  </si>
  <si>
    <t>Bemærk, at variansen (og standardfejlen) er meget stor set i forhold til</t>
  </si>
  <si>
    <t>niveauet for gennemsnittene (Middelværdi).</t>
  </si>
  <si>
    <t xml:space="preserve">Da bliver t-størrelsen, her 't-stat', meget lille - den er 0,09. </t>
  </si>
  <si>
    <t>χ2 test, p-værdi:</t>
  </si>
  <si>
    <r>
      <t xml:space="preserve">- dvs. en sandsynlighed på </t>
    </r>
    <r>
      <rPr>
        <i/>
        <sz val="11"/>
        <rFont val="Arial"/>
        <family val="2"/>
      </rPr>
      <t>over</t>
    </r>
    <r>
      <rPr>
        <sz val="11"/>
        <rFont val="Arial"/>
        <family val="2"/>
      </rPr>
      <t xml:space="preserve"> 5 pct. for uafhængighed = ingen forskel i vurderingen.</t>
    </r>
  </si>
  <si>
    <r>
      <t xml:space="preserve">Den kategorielle variabel for vurderingen (Dårlig, God osv.) er en </t>
    </r>
    <r>
      <rPr>
        <i/>
        <sz val="11"/>
        <rFont val="Arial"/>
        <family val="2"/>
      </rPr>
      <t>ordinal</t>
    </r>
    <r>
      <rPr>
        <sz val="11"/>
        <rFont val="Arial"/>
        <family val="2"/>
      </rPr>
      <t xml:space="preserve"> variabel, dvs. at </t>
    </r>
  </si>
  <si>
    <t>B er ikke signifikant bedre end A.</t>
  </si>
  <si>
    <t>Vedr. Likert skala</t>
  </si>
  <si>
    <t>OBSERVERET:</t>
  </si>
  <si>
    <r>
      <rPr>
        <i/>
        <sz val="11"/>
        <rFont val="Arial"/>
        <family val="2"/>
      </rPr>
      <t>individuelle observationer</t>
    </r>
    <r>
      <rPr>
        <sz val="11"/>
        <rFont val="Arial"/>
        <family val="2"/>
      </rPr>
      <t xml:space="preserve"> med tal-værdien mellem 1 og 5 pr. studerende.</t>
    </r>
  </si>
  <si>
    <r>
      <rPr>
        <b/>
        <sz val="11"/>
        <rFont val="Arial"/>
        <family val="2"/>
      </rPr>
      <t xml:space="preserve">Datagrundlaget ved </t>
    </r>
    <r>
      <rPr>
        <b/>
        <i/>
        <sz val="11"/>
        <rFont val="Arial"/>
        <family val="2"/>
      </rPr>
      <t>t-test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af forskellen i </t>
    </r>
    <r>
      <rPr>
        <i/>
        <sz val="11"/>
        <rFont val="Arial"/>
        <family val="2"/>
      </rPr>
      <t>gennemsnit</t>
    </r>
    <r>
      <rPr>
        <sz val="11"/>
        <rFont val="Arial"/>
        <family val="2"/>
      </rPr>
      <t xml:space="preserve"> vil være</t>
    </r>
  </si>
  <si>
    <t>Antal af TYPE Bøger</t>
  </si>
  <si>
    <t>Kolonnenavne</t>
  </si>
  <si>
    <t>Rækkenavne</t>
  </si>
  <si>
    <t>Hovedtotal</t>
  </si>
  <si>
    <t>↓</t>
  </si>
  <si>
    <t>FAKTISKE ANTAL</t>
  </si>
  <si>
    <t>→</t>
  </si>
  <si>
    <t>Her er rækkeoverskrifterne ændret til Mænd/Kvinder. Tabellen kunne redigeres yderligere</t>
  </si>
  <si>
    <t>p-værdi =</t>
  </si>
  <si>
    <t>Dvs. stor sandsynlighed for uafhængighed (nulhypotesen).</t>
  </si>
  <si>
    <t>-&gt; Konklusion: Fordelingen på TYPE er ikke forskellig for mænd og kvinder</t>
  </si>
  <si>
    <t>Kommentar: Kvinder køber relativt set lidt mere skønlitteratur end mænd,</t>
  </si>
  <si>
    <t>jf. faktiske tal, men forskellen er ikke signifikant.</t>
  </si>
  <si>
    <t>Pivottabel</t>
  </si>
  <si>
    <r>
      <t xml:space="preserve">Kontingenstabel 2 - ekskl. kolonne TYPE = 10 (Irrelevant). </t>
    </r>
    <r>
      <rPr>
        <b/>
        <sz val="10"/>
        <rFont val="Arial"/>
        <family val="2"/>
      </rPr>
      <t>OBS</t>
    </r>
    <r>
      <rPr>
        <sz val="10"/>
        <rFont val="Arial"/>
        <family val="2"/>
      </rPr>
      <t>: Beregn total (=sum) i kolonne T !</t>
    </r>
  </si>
  <si>
    <r>
      <rPr>
        <b/>
        <sz val="10"/>
        <rFont val="Arial"/>
        <family val="2"/>
      </rPr>
      <t>FORVENTEDE ANTAL</t>
    </r>
    <r>
      <rPr>
        <sz val="10"/>
        <rFont val="Arial"/>
      </rPr>
      <t xml:space="preserve"> - kopier Kontingenstabel 2 og slet tal i "kernen" (Q26:S27). Derefter beregning.</t>
    </r>
  </si>
  <si>
    <t>Kontingenstabel 1 - kopieret med 'Indsæt speciel / Værdier'</t>
  </si>
  <si>
    <t>Klik et tilfældigt sted i pivottabellen, og dialogboks ses til højre.</t>
  </si>
  <si>
    <r>
      <t xml:space="preserve">For beregningen, klik den første celle Q26, og se formellinje. Ved tryk på funktionstast </t>
    </r>
    <r>
      <rPr>
        <i/>
        <sz val="9"/>
        <rFont val="Arial"/>
        <family val="2"/>
      </rPr>
      <t>F2</t>
    </r>
    <r>
      <rPr>
        <sz val="9"/>
        <rFont val="Arial"/>
        <family val="2"/>
      </rPr>
      <t xml:space="preserve"> markeres kilde-celler.</t>
    </r>
  </si>
  <si>
    <r>
      <t>χ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test for uafhængighed . Med CHI2.TEST</t>
    </r>
  </si>
  <si>
    <r>
      <t xml:space="preserve">Brug vandret rullepanel for at se højre side af arket </t>
    </r>
    <r>
      <rPr>
        <b/>
        <sz val="10"/>
        <rFont val="Arial"/>
        <family val="2"/>
      </rPr>
      <t>→</t>
    </r>
  </si>
  <si>
    <r>
      <t xml:space="preserve">Diagrammet er redigeret med aksetitler mv., jf. </t>
    </r>
    <r>
      <rPr>
        <i/>
        <sz val="11"/>
        <color indexed="8"/>
        <rFont val="Calibri"/>
        <family val="2"/>
      </rPr>
      <t>bilag 3</t>
    </r>
    <r>
      <rPr>
        <sz val="10"/>
        <rFont val="Arial"/>
      </rPr>
      <t xml:space="preserve">, afsnit 6.a </t>
    </r>
  </si>
  <si>
    <t>Tendenslinjer</t>
  </si>
  <si>
    <t>=KORRELATION( )</t>
  </si>
  <si>
    <t xml:space="preserve">I strid med sund fornuft gælder, at den lineære sammenhæng indebærer, </t>
  </si>
  <si>
    <t>Polynomiet går derimod asymptotisk mod nul.</t>
  </si>
  <si>
    <t>I øvrigt:</t>
  </si>
  <si>
    <t>r kvadreret =</t>
  </si>
  <si>
    <r>
      <t>inkl. ligning og R</t>
    </r>
    <r>
      <rPr>
        <vertAlign val="superscript"/>
        <sz val="11"/>
        <color indexed="8"/>
        <rFont val="Calibri"/>
        <family val="2"/>
      </rPr>
      <t>2</t>
    </r>
    <r>
      <rPr>
        <sz val="11"/>
        <rFont val="Arial"/>
        <family val="2"/>
      </rPr>
      <t xml:space="preserve"> værdi. Den lineære er formateret stiplet stregtype (højreklik på linjen / Stregtype).</t>
    </r>
  </si>
  <si>
    <r>
      <t xml:space="preserve">- Sammenhængen er </t>
    </r>
    <r>
      <rPr>
        <i/>
        <sz val="11"/>
        <rFont val="Arial"/>
        <family val="2"/>
      </rPr>
      <t>negativ</t>
    </r>
    <r>
      <rPr>
        <sz val="11"/>
        <rFont val="Arial"/>
        <family val="2"/>
      </rPr>
      <t>: Højere alder / færre bøger.</t>
    </r>
  </si>
  <si>
    <r>
      <t>- R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værdien er lidt større for den polynomiske tendenslinje (funktion).</t>
    </r>
  </si>
  <si>
    <r>
      <t xml:space="preserve">at antal bøger bliver lig med </t>
    </r>
    <r>
      <rPr>
        <i/>
        <sz val="11"/>
        <rFont val="Arial"/>
        <family val="2"/>
      </rPr>
      <t xml:space="preserve">nul </t>
    </r>
    <r>
      <rPr>
        <sz val="11"/>
        <rFont val="Arial"/>
        <family val="2"/>
      </rPr>
      <t xml:space="preserve">(når alder sidst i 80'erne, men alligevel…) </t>
    </r>
  </si>
  <si>
    <r>
      <t xml:space="preserve">Negativ, jf. tendenslinjer. Pæn høj værdi, men signifikant? (det besvares i den </t>
    </r>
    <r>
      <rPr>
        <i/>
        <sz val="11"/>
        <rFont val="Arial"/>
        <family val="2"/>
      </rPr>
      <t>lineære</t>
    </r>
    <r>
      <rPr>
        <sz val="11"/>
        <rFont val="Arial"/>
        <family val="2"/>
      </rPr>
      <t xml:space="preserve"> regression).</t>
    </r>
  </si>
  <si>
    <r>
      <t>- dvs. lig med R</t>
    </r>
    <r>
      <rPr>
        <vertAlign val="superscript"/>
        <sz val="11"/>
        <color indexed="8"/>
        <rFont val="Calibri"/>
        <family val="2"/>
      </rPr>
      <t>2</t>
    </r>
    <r>
      <rPr>
        <sz val="11"/>
        <rFont val="Arial"/>
        <family val="2"/>
      </rPr>
      <t xml:space="preserve"> i den </t>
    </r>
    <r>
      <rPr>
        <i/>
        <sz val="11"/>
        <color indexed="8"/>
        <rFont val="Calibri"/>
        <family val="2"/>
      </rPr>
      <t>lineære</t>
    </r>
    <r>
      <rPr>
        <sz val="11"/>
        <rFont val="Arial"/>
        <family val="2"/>
      </rPr>
      <t xml:space="preserve"> tendenslinje</t>
    </r>
  </si>
  <si>
    <r>
      <rPr>
        <b/>
        <sz val="11"/>
        <rFont val="Arial"/>
        <family val="2"/>
      </rPr>
      <t>Punktdiagram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 xml:space="preserve">(ALDER på x-akse: Er allerede placeret i kolonne </t>
    </r>
    <r>
      <rPr>
        <i/>
        <sz val="10"/>
        <rFont val="Arial"/>
        <family val="2"/>
      </rPr>
      <t>før</t>
    </r>
    <r>
      <rPr>
        <sz val="10"/>
        <rFont val="Arial"/>
        <family val="2"/>
      </rPr>
      <t xml:space="preserve"> kolonne med ANTAL Bøger)</t>
    </r>
  </si>
  <si>
    <r>
      <t xml:space="preserve">Korrelationskoefficient </t>
    </r>
    <r>
      <rPr>
        <b/>
        <i/>
        <sz val="11"/>
        <color indexed="8"/>
        <rFont val="Calibri"/>
        <family val="2"/>
      </rPr>
      <t>r</t>
    </r>
    <r>
      <rPr>
        <b/>
        <sz val="11"/>
        <rFont val="Arial"/>
        <family val="2"/>
      </rPr>
      <t>:</t>
    </r>
  </si>
  <si>
    <r>
      <rPr>
        <sz val="11"/>
        <color indexed="8"/>
        <rFont val="Arial"/>
        <family val="2"/>
      </rPr>
      <t>Tendenslinje 1</t>
    </r>
    <r>
      <rPr>
        <sz val="11"/>
        <rFont val="Arial"/>
        <family val="2"/>
      </rPr>
      <t xml:space="preserve"> (Lineær) og </t>
    </r>
    <r>
      <rPr>
        <sz val="11"/>
        <color indexed="8"/>
        <rFont val="Arial"/>
        <family val="2"/>
      </rPr>
      <t>Tendenslinje 2</t>
    </r>
    <r>
      <rPr>
        <sz val="11"/>
        <rFont val="Arial"/>
        <family val="2"/>
      </rPr>
      <t xml:space="preserve"> (Polynomisk, 2. grad) er tilføjet,</t>
    </r>
  </si>
  <si>
    <t>RESUMEOUTPUT</t>
  </si>
  <si>
    <t>Regressionsstatistik</t>
  </si>
  <si>
    <t>Multipel R</t>
  </si>
  <si>
    <t>R-kvadreret</t>
  </si>
  <si>
    <t>Justeret R-kvadreret</t>
  </si>
  <si>
    <t>Signifikans F</t>
  </si>
  <si>
    <t>Regression</t>
  </si>
  <si>
    <t>Residual</t>
  </si>
  <si>
    <t>Koefficienter</t>
  </si>
  <si>
    <t>Nedre 95%</t>
  </si>
  <si>
    <t>Øvre 95%</t>
  </si>
  <si>
    <t>Nedre 95,0%</t>
  </si>
  <si>
    <t>Øvre 95,0%</t>
  </si>
  <si>
    <t>Skæring</t>
  </si>
  <si>
    <t>RESIDUALOUTPUT</t>
  </si>
  <si>
    <t>Observation</t>
  </si>
  <si>
    <t>Forudsagt ANTAL Bøger</t>
  </si>
  <si>
    <t>Residualer</t>
  </si>
  <si>
    <t>- Koefficienten til ALDER betyder, at købet af bøger falder med 0,09 bog for 1 år ældre;</t>
  </si>
  <si>
    <r>
      <t xml:space="preserve">ANTAL Bøger =  7,8 </t>
    </r>
    <r>
      <rPr>
        <sz val="11"/>
        <rFont val="Calibri"/>
        <family val="2"/>
      </rPr>
      <t>‒</t>
    </r>
    <r>
      <rPr>
        <sz val="11"/>
        <rFont val="Arial"/>
        <family val="2"/>
      </rPr>
      <t xml:space="preserve"> 0,09*ALDER</t>
    </r>
  </si>
  <si>
    <r>
      <rPr>
        <b/>
        <sz val="11"/>
        <rFont val="Arial"/>
        <family val="2"/>
      </rPr>
      <t>Koefficienter</t>
    </r>
    <r>
      <rPr>
        <sz val="11"/>
        <rFont val="Arial"/>
        <family val="2"/>
      </rPr>
      <t xml:space="preserve"> til Skæring og den forklarende variabel ALDER er stærkt </t>
    </r>
    <r>
      <rPr>
        <i/>
        <sz val="11"/>
        <rFont val="Arial"/>
        <family val="2"/>
      </rPr>
      <t>signifikante</t>
    </r>
    <r>
      <rPr>
        <sz val="11"/>
        <rFont val="Arial"/>
        <family val="2"/>
      </rPr>
      <t>,</t>
    </r>
  </si>
  <si>
    <t>jf. lave p-værdier (p&lt;0,001) ≈ høje t-størrelser ≈ konfidensinterval, der ikke "krydser" nul.</t>
  </si>
  <si>
    <t>eller: købet falder med ca. 1 bog, når personer bliver 10 år ældre.</t>
  </si>
  <si>
    <r>
      <rPr>
        <b/>
        <sz val="11"/>
        <rFont val="Arial"/>
        <family val="2"/>
      </rPr>
      <t>Residualer</t>
    </r>
    <r>
      <rPr>
        <sz val="11"/>
        <rFont val="Arial"/>
        <family val="2"/>
      </rPr>
      <t xml:space="preserve"> (jf. Residualplot)</t>
    </r>
  </si>
  <si>
    <t>der færre negative værdier.</t>
  </si>
  <si>
    <t>Men der er ikke tale om et ensartet "bånd". Ved højere ALDER bliver</t>
  </si>
  <si>
    <t xml:space="preserve">Residualerne varierer i hele forløbet omkring x-aksen (= nul). </t>
  </si>
  <si>
    <t>RESIDUALOUTPUT er flyttet ned til række 44 af hensyn til placering af tekst her:</t>
  </si>
  <si>
    <r>
      <t>Regressionsligning</t>
    </r>
    <r>
      <rPr>
        <sz val="11"/>
        <rFont val="Arial"/>
        <family val="2"/>
      </rPr>
      <t xml:space="preserve"> (med reduceret antal decimaler):</t>
    </r>
    <r>
      <rPr>
        <b/>
        <sz val="11"/>
        <rFont val="Arial"/>
        <family val="2"/>
      </rPr>
      <t xml:space="preserve"> </t>
    </r>
  </si>
  <si>
    <t>LAV udd.</t>
  </si>
  <si>
    <t>Organisering af data:</t>
  </si>
  <si>
    <t>TIP: Man kan starte med at danne dummy-variablen i den tomme kolonne G i inputdata,</t>
  </si>
  <si>
    <t>Dummy-variablen 'LAV udd.' er placeret i nabo-kolonne til ALDER.</t>
  </si>
  <si>
    <t>Det kan tyde på, at en ikke-lineær model (funktion) passer bedre, fx en polynomisk,</t>
  </si>
  <si>
    <t xml:space="preserve">jf. tendenslinjer i punkt a) i opgave 5.1. </t>
  </si>
  <si>
    <r>
      <t>og derefter flytte variablen til kolonnen til venstre for kolonnen med variabel UDD (</t>
    </r>
    <r>
      <rPr>
        <i/>
        <sz val="10"/>
        <rFont val="Arial"/>
        <family val="2"/>
      </rPr>
      <t>Bilag 3</t>
    </r>
    <r>
      <rPr>
        <sz val="10"/>
        <rFont val="Arial"/>
        <family val="2"/>
      </rPr>
      <t>, afsnit 2.c).</t>
    </r>
  </si>
  <si>
    <r>
      <rPr>
        <b/>
        <sz val="11"/>
        <rFont val="Arial"/>
        <family val="2"/>
      </rPr>
      <t>Koefficienterne</t>
    </r>
    <r>
      <rPr>
        <sz val="11"/>
        <rFont val="Arial"/>
        <family val="2"/>
      </rPr>
      <t xml:space="preserve"> til ALDER og LAV udd. er stærkt signifikante</t>
    </r>
  </si>
  <si>
    <t>Regressionsligning:</t>
  </si>
  <si>
    <t>ANTAL Bøger = 9,96 - 0,09*ALDER - 3,46*LAV udd.</t>
  </si>
  <si>
    <t>- Skæring (konstant) = 7,8 angiver et niveau (i det relevante område for ALDER på 18 år og derover).</t>
  </si>
  <si>
    <t>- Skæring (konstant) = 9,96 angiver et niveau (i det relevante område for ALDER på 18 år og derover).</t>
  </si>
  <si>
    <t>- Koefficienten til LAV udd. betyder, at antal købte bøger er 3½ mindre for lavere uddannede,</t>
  </si>
  <si>
    <t>for hver alder. Koefficienten er en konstant, da der ikke indgår et led med interaktion mellem</t>
  </si>
  <si>
    <t xml:space="preserve">Bogkøb for 40-årig med LAV udd.: </t>
  </si>
  <si>
    <t xml:space="preserve">Bogkøb for 40-årig med HØJ udd.: </t>
  </si>
  <si>
    <r>
      <t xml:space="preserve">ALDER og LAV udd. Det ses af de to linjer i diagrammet </t>
    </r>
    <r>
      <rPr>
        <u/>
        <sz val="11"/>
        <rFont val="Arial"/>
        <family val="2"/>
      </rPr>
      <t>Linjetilpasningsplot</t>
    </r>
    <r>
      <rPr>
        <sz val="11"/>
        <rFont val="Arial"/>
        <family val="2"/>
      </rPr>
      <t xml:space="preserve"> til højre.</t>
    </r>
  </si>
  <si>
    <r>
      <rPr>
        <b/>
        <sz val="11"/>
        <rFont val="Arial"/>
        <family val="2"/>
      </rPr>
      <t>R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-værdien (forklaringsgraden)</t>
    </r>
    <r>
      <rPr>
        <sz val="11"/>
        <rFont val="Arial"/>
        <family val="2"/>
      </rPr>
      <t xml:space="preserve"> er betydelig højere end i modellen med kun ALDER i punkt b).</t>
    </r>
  </si>
  <si>
    <t>Der således tale om en bedre model.</t>
  </si>
  <si>
    <t>ALDER har isoleret set den nogenlunde samme indflydelse for bogkøb, jf. næsten ens koefficienter.</t>
  </si>
  <si>
    <t>(se formellinje)</t>
  </si>
  <si>
    <t>(RESIDUALOUTPUT er flyttet ned til rk. 63)</t>
  </si>
  <si>
    <t>Forudsagt Månedsløn</t>
  </si>
  <si>
    <t>Vurdering</t>
  </si>
  <si>
    <t>Residualerne beskriver forløbet: Negativ - positiv - negativ</t>
  </si>
  <si>
    <t>Linietilpasningsplot peger på, at en polynomisk funktion passer bedre. Kan også være en potensfunktion</t>
  </si>
  <si>
    <t>Vurdering al lineær model</t>
  </si>
  <si>
    <t>Måneder2</t>
  </si>
  <si>
    <r>
      <t>Måneder</t>
    </r>
    <r>
      <rPr>
        <vertAlign val="superscript"/>
        <sz val="10"/>
        <rFont val="Arial"/>
        <family val="2"/>
      </rPr>
      <t>2</t>
    </r>
  </si>
  <si>
    <t>(1) Lineær model</t>
  </si>
  <si>
    <r>
      <t>R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-værdien er større, og residualer beskriver et regelmæssigt bånd omkring x-aksen.</t>
    </r>
  </si>
  <si>
    <t>Måneder i job'- kvadreret er indsat i kolonne (celler) til højre for 'Månerder i job'</t>
  </si>
  <si>
    <t>NB: Normalt bør man herefter arbejde videre i et NYT ARK</t>
  </si>
  <si>
    <t>ln(Måneder i job)</t>
  </si>
  <si>
    <t>ln(Månedsløn)</t>
  </si>
  <si>
    <t>(3) Potensfunktion</t>
  </si>
  <si>
    <t>Forudsagt ln(Månedsløn)</t>
  </si>
  <si>
    <t>R2-værdien er lidt lavere end i den polynomiske model</t>
  </si>
  <si>
    <t xml:space="preserve">Residualer: Lave værdier har større afvigelser fra x-aksen </t>
  </si>
  <si>
    <r>
      <t xml:space="preserve">Der indgår logaritmen (den naturlige logaritme) til </t>
    </r>
    <r>
      <rPr>
        <i/>
        <sz val="11"/>
        <rFont val="Arial"/>
        <family val="2"/>
      </rPr>
      <t>både</t>
    </r>
    <r>
      <rPr>
        <sz val="11"/>
        <rFont val="Arial"/>
        <family val="2"/>
      </rPr>
      <t xml:space="preserve"> den afhængige variabel (timelønnen) og</t>
    </r>
  </si>
  <si>
    <r>
      <t xml:space="preserve">der er tale om en </t>
    </r>
    <r>
      <rPr>
        <i/>
        <sz val="11"/>
        <rFont val="Arial"/>
        <family val="2"/>
      </rPr>
      <t>potensfunktion</t>
    </r>
    <r>
      <rPr>
        <sz val="11"/>
        <rFont val="Arial"/>
        <family val="2"/>
      </rPr>
      <t xml:space="preserve">. Funktionen har således formen: y = a </t>
    </r>
    <r>
      <rPr>
        <vertAlign val="subscript"/>
        <sz val="11"/>
        <rFont val="Arial"/>
        <family val="2"/>
      </rPr>
      <t xml:space="preserve">* </t>
    </r>
    <r>
      <rPr>
        <sz val="11"/>
        <rFont val="Arial"/>
        <family val="2"/>
      </rPr>
      <t>x</t>
    </r>
    <r>
      <rPr>
        <vertAlign val="superscript"/>
        <sz val="11"/>
        <rFont val="Arial"/>
        <family val="2"/>
      </rPr>
      <t>b</t>
    </r>
    <r>
      <rPr>
        <sz val="11"/>
        <rFont val="Arial"/>
        <family val="2"/>
      </rPr>
      <t xml:space="preserve">, hvor y er timelønnen </t>
    </r>
  </si>
  <si>
    <r>
      <t xml:space="preserve">og x er kandidatalder. Regressionsligningen er: ln(y) = ln(a) + b 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 ln(x). Konstanten </t>
    </r>
    <r>
      <rPr>
        <i/>
        <sz val="11"/>
        <rFont val="Arial"/>
        <family val="2"/>
      </rPr>
      <t>a</t>
    </r>
    <r>
      <rPr>
        <sz val="11"/>
        <rFont val="Arial"/>
        <family val="2"/>
      </rPr>
      <t xml:space="preserve"> i funktionen</t>
    </r>
  </si>
  <si>
    <r>
      <t xml:space="preserve">er lig med antilogaritmen til intercepten og eksponenten </t>
    </r>
    <r>
      <rPr>
        <i/>
        <sz val="11"/>
        <rFont val="Arial"/>
        <family val="2"/>
      </rPr>
      <t>b</t>
    </r>
    <r>
      <rPr>
        <sz val="11"/>
        <rFont val="Arial"/>
        <family val="2"/>
      </rPr>
      <t xml:space="preserve"> er lig med koefficienten til ln(timeløn).</t>
    </r>
  </si>
  <si>
    <r>
      <t xml:space="preserve">   I </t>
    </r>
    <r>
      <rPr>
        <i/>
        <sz val="11"/>
        <rFont val="Arial"/>
        <family val="2"/>
      </rPr>
      <t>model 1</t>
    </r>
    <r>
      <rPr>
        <sz val="11"/>
        <rFont val="Arial"/>
        <family val="2"/>
      </rPr>
      <t xml:space="preserve"> er potensfunktionen lig med: y = e</t>
    </r>
    <r>
      <rPr>
        <vertAlign val="superscript"/>
        <sz val="11"/>
        <rFont val="Arial"/>
        <family val="2"/>
      </rPr>
      <t>ln(a)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 x</t>
    </r>
    <r>
      <rPr>
        <vertAlign val="superscript"/>
        <sz val="11"/>
        <rFont val="Arial"/>
        <family val="2"/>
      </rPr>
      <t>b</t>
    </r>
    <r>
      <rPr>
        <sz val="11"/>
        <rFont val="Arial"/>
        <family val="2"/>
      </rPr>
      <t xml:space="preserve"> = e</t>
    </r>
    <r>
      <rPr>
        <vertAlign val="superscript"/>
        <sz val="11"/>
        <rFont val="Arial"/>
        <family val="2"/>
      </rPr>
      <t>5,099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 x</t>
    </r>
    <r>
      <rPr>
        <vertAlign val="superscript"/>
        <sz val="11"/>
        <rFont val="Arial"/>
        <family val="2"/>
      </rPr>
      <t>0,296</t>
    </r>
    <r>
      <rPr>
        <sz val="11"/>
        <rFont val="Arial"/>
        <family val="2"/>
      </rPr>
      <t xml:space="preserve"> = 163,9 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 x</t>
    </r>
    <r>
      <rPr>
        <vertAlign val="superscript"/>
        <sz val="11"/>
        <rFont val="Arial"/>
        <family val="2"/>
      </rPr>
      <t>0,296</t>
    </r>
    <r>
      <rPr>
        <sz val="11"/>
        <rFont val="Arial"/>
        <family val="2"/>
      </rPr>
      <t>. Startlønnen</t>
    </r>
  </si>
  <si>
    <r>
      <t xml:space="preserve">   Determinationskoefficienten R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er 0,89, dvs. at forklaringsgraden er (meget) høj.</t>
    </r>
  </si>
  <si>
    <r>
      <t xml:space="preserve">I </t>
    </r>
    <r>
      <rPr>
        <i/>
        <sz val="11"/>
        <rFont val="Arial"/>
        <family val="2"/>
      </rPr>
      <t>model 2</t>
    </r>
    <r>
      <rPr>
        <sz val="11"/>
        <rFont val="Arial"/>
        <family val="2"/>
      </rPr>
      <t xml:space="preserve"> indgår en dummy-variabel Kvinde, dvs. et mål for ændring i løn</t>
    </r>
    <r>
      <rPr>
        <i/>
        <sz val="11"/>
        <rFont val="Arial"/>
        <family val="2"/>
      </rPr>
      <t>niveauet</t>
    </r>
    <r>
      <rPr>
        <sz val="11"/>
        <rFont val="Arial"/>
        <family val="2"/>
      </rPr>
      <t xml:space="preserve"> når personerne</t>
    </r>
  </si>
  <si>
    <r>
      <t>personerne er kvinder, dvs. for dummy-variablen Kvinde =1, er intercepten lig med 5,244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</rPr>
      <t>0,25 =</t>
    </r>
  </si>
  <si>
    <r>
      <t>4,99. Udtrykt via startlønnen er lønniveauet for mænd lig med e</t>
    </r>
    <r>
      <rPr>
        <vertAlign val="superscript"/>
        <sz val="11"/>
        <rFont val="Arial"/>
        <family val="2"/>
      </rPr>
      <t>5,244</t>
    </r>
    <r>
      <rPr>
        <sz val="11"/>
        <rFont val="Arial"/>
        <family val="2"/>
      </rPr>
      <t xml:space="preserve"> = EKSP(5,244) = </t>
    </r>
    <r>
      <rPr>
        <i/>
        <sz val="11"/>
        <rFont val="Arial"/>
        <family val="2"/>
      </rPr>
      <t>189,4</t>
    </r>
    <r>
      <rPr>
        <sz val="11"/>
        <rFont val="Arial"/>
        <family val="2"/>
      </rPr>
      <t xml:space="preserve"> -</t>
    </r>
  </si>
  <si>
    <r>
      <t>mens lønniveauet for kvinder er e</t>
    </r>
    <r>
      <rPr>
        <vertAlign val="superscript"/>
        <sz val="11"/>
        <rFont val="Arial"/>
        <family val="2"/>
      </rPr>
      <t>4,99</t>
    </r>
    <r>
      <rPr>
        <sz val="11"/>
        <rFont val="Arial"/>
        <family val="2"/>
      </rPr>
      <t xml:space="preserve"> = EKSP(4,99) = </t>
    </r>
    <r>
      <rPr>
        <i/>
        <sz val="11"/>
        <rFont val="Arial"/>
        <family val="2"/>
      </rPr>
      <t>146,9</t>
    </r>
    <r>
      <rPr>
        <sz val="11"/>
        <rFont val="Arial"/>
        <family val="2"/>
      </rPr>
      <t>.</t>
    </r>
  </si>
  <si>
    <r>
      <t xml:space="preserve">   I procent er lønniveauet for kvinder da: (146,9/189,4)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100 = 77,6 procent af niveauet for mænd, </t>
    </r>
  </si>
  <si>
    <r>
      <t xml:space="preserve">eller 22,4 procent lavere end mænd. Den direkte aflæsning af koefficienten 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</rPr>
      <t>0,250 til Kvinde siger,</t>
    </r>
  </si>
  <si>
    <r>
      <t>relative</t>
    </r>
    <r>
      <rPr>
        <sz val="11"/>
        <rFont val="Arial"/>
        <family val="2"/>
      </rPr>
      <t xml:space="preserve"> lønforskel er konstant over alle kandidataldre i denne model, nemlig de 22,4 procent.</t>
    </r>
  </si>
  <si>
    <r>
      <t xml:space="preserve">I </t>
    </r>
    <r>
      <rPr>
        <i/>
        <sz val="11"/>
        <rFont val="Arial"/>
        <family val="2"/>
      </rPr>
      <t>model 3</t>
    </r>
    <r>
      <rPr>
        <sz val="11"/>
        <rFont val="Arial"/>
        <family val="2"/>
      </rPr>
      <t xml:space="preserve"> indgår både dummy-variablen Kvinde og en variabel ln(kandidatalder) 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 xml:space="preserve"> Kvinde, dvs. </t>
    </r>
  </si>
  <si>
    <r>
      <t xml:space="preserve">   Koefficienten til interaktions-variablen er da også signifikant (p=0,02) og er lig med 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</rPr>
      <t>0,091. Det</t>
    </r>
  </si>
  <si>
    <r>
      <t>og for kvinder: 0,292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</rPr>
      <t xml:space="preserve">0,091 = 0,201. Det giver en betydelig forskel, når man summer op over et  </t>
    </r>
  </si>
  <si>
    <r>
      <t xml:space="preserve">   - Mænd:  Timeløn = e</t>
    </r>
    <r>
      <rPr>
        <vertAlign val="superscript"/>
        <sz val="11"/>
        <rFont val="Arial"/>
        <family val="2"/>
      </rPr>
      <t>5,148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>x</t>
    </r>
    <r>
      <rPr>
        <vertAlign val="superscript"/>
        <sz val="11"/>
        <rFont val="Arial"/>
        <family val="2"/>
      </rPr>
      <t>0,292</t>
    </r>
    <r>
      <rPr>
        <sz val="11"/>
        <rFont val="Arial"/>
        <family val="2"/>
      </rPr>
      <t xml:space="preserve"> = 172,1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>x</t>
    </r>
    <r>
      <rPr>
        <vertAlign val="superscript"/>
        <sz val="11"/>
        <rFont val="Arial"/>
        <family val="2"/>
      </rPr>
      <t>0,292</t>
    </r>
  </si>
  <si>
    <r>
      <t xml:space="preserve">   - Kvinder: Timeløn = e</t>
    </r>
    <r>
      <rPr>
        <vertAlign val="superscript"/>
        <sz val="11"/>
        <rFont val="Arial"/>
        <family val="2"/>
      </rPr>
      <t>(5,148</t>
    </r>
    <r>
      <rPr>
        <vertAlign val="superscript"/>
        <sz val="11"/>
        <rFont val="Symbol"/>
        <family val="1"/>
        <charset val="2"/>
      </rPr>
      <t>-</t>
    </r>
    <r>
      <rPr>
        <vertAlign val="superscript"/>
        <sz val="11"/>
        <rFont val="Arial"/>
        <family val="2"/>
      </rPr>
      <t>0,057)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>x</t>
    </r>
    <r>
      <rPr>
        <vertAlign val="superscript"/>
        <sz val="11"/>
        <rFont val="Arial"/>
        <family val="2"/>
      </rPr>
      <t>(0,292</t>
    </r>
    <r>
      <rPr>
        <vertAlign val="superscript"/>
        <sz val="11"/>
        <rFont val="Symbol"/>
        <family val="1"/>
        <charset val="2"/>
      </rPr>
      <t>-</t>
    </r>
    <r>
      <rPr>
        <vertAlign val="superscript"/>
        <sz val="11"/>
        <rFont val="Arial"/>
        <family val="2"/>
      </rPr>
      <t>0,091)</t>
    </r>
    <r>
      <rPr>
        <sz val="11"/>
        <rFont val="Arial"/>
        <family val="2"/>
      </rPr>
      <t xml:space="preserve"> = 162,6</t>
    </r>
    <r>
      <rPr>
        <vertAlign val="subscript"/>
        <sz val="11"/>
        <rFont val="Arial"/>
        <family val="2"/>
      </rPr>
      <t>*</t>
    </r>
    <r>
      <rPr>
        <sz val="11"/>
        <rFont val="Arial"/>
        <family val="2"/>
      </rPr>
      <t>x</t>
    </r>
    <r>
      <rPr>
        <vertAlign val="superscript"/>
        <sz val="11"/>
        <rFont val="Arial"/>
        <family val="2"/>
      </rPr>
      <t>0,201</t>
    </r>
  </si>
  <si>
    <r>
      <t xml:space="preserve">(Dan en kolonne med x = 1 </t>
    </r>
    <r>
      <rPr>
        <sz val="11"/>
        <rFont val="Symbol"/>
        <family val="1"/>
        <charset val="2"/>
      </rPr>
      <t>-</t>
    </r>
    <r>
      <rPr>
        <sz val="11"/>
        <rFont val="Arial"/>
        <family val="2"/>
      </rPr>
      <t xml:space="preserve"> 40 og en kolonne med timeløn for henholdsvis mænd og kvinder).</t>
    </r>
  </si>
  <si>
    <r>
      <t xml:space="preserve">Desuden findes i ark nr. 2-3 </t>
    </r>
    <r>
      <rPr>
        <b/>
        <sz val="12"/>
        <rFont val="Arial"/>
        <family val="2"/>
      </rPr>
      <t>SURVEYDATA</t>
    </r>
    <r>
      <rPr>
        <sz val="12"/>
        <rFont val="Arial"/>
        <family val="2"/>
      </rPr>
      <t xml:space="preserve"> og Koder (data til flere opgaver). </t>
    </r>
  </si>
  <si>
    <r>
      <rPr>
        <b/>
        <sz val="11"/>
        <color indexed="8"/>
        <rFont val="Calibri"/>
        <family val="2"/>
      </rPr>
      <t>Population</t>
    </r>
    <r>
      <rPr>
        <sz val="11"/>
        <rFont val="Arial"/>
        <family val="2"/>
      </rPr>
      <t>: Simpel tilfældig stikprøve af personer på 18 år og derover.</t>
    </r>
  </si>
  <si>
    <r>
      <rPr>
        <b/>
        <sz val="11"/>
        <color indexed="8"/>
        <rFont val="Calibri"/>
        <family val="2"/>
      </rPr>
      <t>Variabler</t>
    </r>
    <r>
      <rPr>
        <sz val="11"/>
        <rFont val="Arial"/>
        <family val="2"/>
      </rPr>
      <t>:</t>
    </r>
  </si>
  <si>
    <r>
      <t xml:space="preserve">- Fordelingen er </t>
    </r>
    <r>
      <rPr>
        <b/>
        <sz val="11"/>
        <rFont val="Arial"/>
        <family val="2"/>
      </rPr>
      <t>højreskæv</t>
    </r>
    <r>
      <rPr>
        <sz val="11"/>
        <rFont val="Arial"/>
        <family val="2"/>
      </rPr>
      <t>: Jf. den entydige hale til højre - og af, at Middelværdi er større end Median.</t>
    </r>
  </si>
  <si>
    <r>
      <t>Det relevante mål er</t>
    </r>
    <r>
      <rPr>
        <b/>
        <sz val="11"/>
        <rFont val="Arial"/>
        <family val="2"/>
      </rPr>
      <t xml:space="preserve"> variationskoefficienten</t>
    </r>
    <r>
      <rPr>
        <sz val="11"/>
        <rFont val="Arial"/>
        <family val="2"/>
      </rPr>
      <t>. Se beregningen på formellinjen for celle B12.</t>
    </r>
  </si>
  <si>
    <r>
      <rPr>
        <b/>
        <sz val="11"/>
        <rFont val="Arial"/>
        <family val="2"/>
      </rPr>
      <t>Skævhed og spredning</t>
    </r>
    <r>
      <rPr>
        <sz val="11"/>
        <rFont val="Arial"/>
        <family val="2"/>
      </rPr>
      <t>: Kol. F og G</t>
    </r>
  </si>
  <si>
    <r>
      <t>Faktorer</t>
    </r>
    <r>
      <rPr>
        <sz val="11"/>
        <rFont val="Arial"/>
        <family val="2"/>
      </rPr>
      <t>, der kan påvirke spredningen i løn:</t>
    </r>
  </si>
  <si>
    <r>
      <t xml:space="preserve">Der anvendes test af </t>
    </r>
    <r>
      <rPr>
        <i/>
        <sz val="11"/>
        <rFont val="Arial"/>
        <family val="2"/>
      </rPr>
      <t>gennemsnittene</t>
    </r>
    <r>
      <rPr>
        <sz val="11"/>
        <rFont val="Arial"/>
        <family val="2"/>
      </rPr>
      <t>.Testen fås direkte med dataanalysen:</t>
    </r>
  </si>
  <si>
    <r>
      <t xml:space="preserve">Når spørgsmålet er, om der er en signifikant </t>
    </r>
    <r>
      <rPr>
        <i/>
        <sz val="11"/>
        <rFont val="Arial"/>
        <family val="2"/>
      </rPr>
      <t>forskel</t>
    </r>
    <r>
      <rPr>
        <sz val="11"/>
        <rFont val="Arial"/>
        <family val="2"/>
      </rPr>
      <t>, skal der bruges en dobbeltsidet test:</t>
    </r>
  </si>
  <si>
    <t>Den relevante størrelse er da p-værdi to-halet, som er lig med 0,45.</t>
  </si>
  <si>
    <r>
      <rPr>
        <b/>
        <sz val="11"/>
        <rFont val="Arial"/>
        <family val="2"/>
      </rPr>
      <t>Konklusion</t>
    </r>
    <r>
      <rPr>
        <sz val="11"/>
        <rFont val="Arial"/>
        <family val="2"/>
      </rPr>
      <t xml:space="preserve">: Der er </t>
    </r>
    <r>
      <rPr>
        <i/>
        <sz val="11"/>
        <rFont val="Arial"/>
        <family val="2"/>
      </rPr>
      <t>ikke</t>
    </r>
    <r>
      <rPr>
        <sz val="11"/>
        <rFont val="Arial"/>
        <family val="2"/>
      </rPr>
      <t xml:space="preserve"> en signifikant forskel i det gennemsnitlige antal mellem mænd og kvinder (slet ikke).</t>
    </r>
  </si>
  <si>
    <r>
      <t xml:space="preserve">Der anvendes </t>
    </r>
    <r>
      <rPr>
        <i/>
        <sz val="11"/>
        <color indexed="8"/>
        <rFont val="Arial"/>
        <family val="2"/>
      </rPr>
      <t>dobbeltsidet test</t>
    </r>
    <r>
      <rPr>
        <sz val="11"/>
        <color indexed="8"/>
        <rFont val="Arial"/>
        <family val="2"/>
      </rPr>
      <t xml:space="preserve">, da gennemsnittet både kan være større eller mindre end 5. </t>
    </r>
  </si>
  <si>
    <t>Kopiér grundtabel (data) øverst hertil, slet tallene, og beregn logaritmiske tal med reference til grundtabellen (celler A6:B21)</t>
  </si>
  <si>
    <t>Supplement: Anvendelse af TENDENSLINJER</t>
  </si>
  <si>
    <t xml:space="preserve">(2) Polynomisk model, 2. grad </t>
  </si>
  <si>
    <t>Tendenslinjer er velegnede som illustration.</t>
  </si>
  <si>
    <r>
      <t>R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-værdier er de samme som i regressioner - og her fås umiddelbart ligningen for funktionen. </t>
    </r>
  </si>
  <si>
    <t>Vedr. polynomisk model versus potensfunktion:</t>
  </si>
  <si>
    <t xml:space="preserve">Den polynomiske tendenslinje er den kraftige, fuldt optrukne linje, og potensfunktionen er stiplet. </t>
  </si>
  <si>
    <t>Punktdiagram med tendenslinjer:</t>
  </si>
  <si>
    <t>Ved åbning af denne fil kan forekomme:</t>
  </si>
  <si>
    <t xml:space="preserve"> 'Opdater indhold'?: Klik for ja</t>
  </si>
  <si>
    <t>Opdater kæder'?: Klik Opdater</t>
  </si>
  <si>
    <t>TIP: Formatering: Højreklik kurven / Formater tendenslinje / Stregtype</t>
  </si>
  <si>
    <r>
      <t>Og i tilfælde af en</t>
    </r>
    <r>
      <rPr>
        <i/>
        <sz val="11"/>
        <rFont val="Arial"/>
        <family val="2"/>
      </rPr>
      <t xml:space="preserve"> simpel regression</t>
    </r>
    <r>
      <rPr>
        <sz val="11"/>
        <rFont val="Arial"/>
        <family val="2"/>
      </rPr>
      <t xml:space="preserve"> med én forklarende variabel kan tendenslinjer i praksis erstatte regressionsanalyser.</t>
    </r>
  </si>
  <si>
    <r>
      <t xml:space="preserve">R2-værdier er stort set ens. Det der afgjort taler for polynomiet er </t>
    </r>
    <r>
      <rPr>
        <i/>
        <sz val="11"/>
        <rFont val="Arial"/>
        <family val="2"/>
      </rPr>
      <t>slutforløbet</t>
    </r>
    <r>
      <rPr>
        <sz val="11"/>
        <rFont val="Arial"/>
        <family val="2"/>
      </rPr>
      <t xml:space="preserve">, hvor polynomiet </t>
    </r>
  </si>
  <si>
    <t>bøjer mest af og følger de to højeste værdier for antal måneder i job.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</si>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</sst>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Calibri"/>
      <family val="2"/>
    </font>
    <font>
      <b/>
      <i/>
      <sz val="11"/>
      <name val="Arial"/>
      <family val="2"/>
    </font>
    <font>
      <i/>
      <sz val="9"/>
      <name val="Arial"/>
      <family val="2"/>
    </font>
    <font>
      <vertAlign val="superscript"/>
      <sz val="12"/>
      <color indexed="8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Calibri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  <font>
      <vertAlign val="subscript"/>
      <sz val="11"/>
      <name val="Arial"/>
      <family val="2"/>
    </font>
    <font>
      <sz val="11"/>
      <name val="Symbol"/>
      <family val="1"/>
      <charset val="2"/>
    </font>
    <font>
      <vertAlign val="superscript"/>
      <sz val="11"/>
      <name val="Symbol"/>
      <family val="1"/>
      <charset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0" fillId="0" borderId="2" xfId="0" applyFill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7" fillId="0" borderId="0" xfId="0" applyFont="1"/>
    <xf numFmtId="0" fontId="2" fillId="0" borderId="0" xfId="0" applyFont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8" fillId="0" borderId="0" xfId="0" applyFont="1"/>
    <xf numFmtId="0" fontId="2" fillId="0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0" fillId="0" borderId="0" xfId="0" applyFont="1"/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9" fillId="0" borderId="2" xfId="0" applyFont="1" applyBorder="1" applyAlignment="1" applyProtection="1">
      <alignment horizontal="lef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1" fontId="6" fillId="0" borderId="7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1" fillId="0" borderId="2" xfId="0" applyFont="1" applyBorder="1" applyAlignment="1" applyProtection="1">
      <alignment horizontal="left"/>
      <protection locked="0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3" fillId="0" borderId="0" xfId="0" quotePrefix="1" applyFont="1"/>
    <xf numFmtId="0" fontId="39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2" fontId="0" fillId="3" borderId="2" xfId="0" applyNumberForma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quotePrefix="1" applyFont="1"/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0" fillId="3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Continuous"/>
    </xf>
    <xf numFmtId="0" fontId="8" fillId="3" borderId="13" xfId="0" applyFont="1" applyFill="1" applyBorder="1" applyAlignment="1">
      <alignment horizontal="centerContinuous"/>
    </xf>
    <xf numFmtId="0" fontId="8" fillId="3" borderId="14" xfId="0" applyFont="1" applyFill="1" applyBorder="1" applyAlignment="1">
      <alignment horizontal="centerContinuous"/>
    </xf>
    <xf numFmtId="0" fontId="16" fillId="3" borderId="15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8" fillId="3" borderId="16" xfId="0" applyFont="1" applyFill="1" applyBorder="1" applyAlignment="1">
      <alignment horizontal="centerContinuous"/>
    </xf>
    <xf numFmtId="0" fontId="8" fillId="3" borderId="17" xfId="0" applyFont="1" applyFill="1" applyBorder="1" applyAlignment="1">
      <alignment horizontal="centerContinuous"/>
    </xf>
    <xf numFmtId="0" fontId="8" fillId="3" borderId="1" xfId="0" applyFont="1" applyFill="1" applyBorder="1" applyAlignment="1">
      <alignment horizontal="centerContinuous"/>
    </xf>
    <xf numFmtId="0" fontId="8" fillId="3" borderId="18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"/>
    </xf>
    <xf numFmtId="0" fontId="42" fillId="0" borderId="0" xfId="0" applyFont="1"/>
    <xf numFmtId="0" fontId="0" fillId="0" borderId="0" xfId="0" applyFill="1" applyBorder="1" applyAlignment="1">
      <alignment horizontal="left"/>
    </xf>
    <xf numFmtId="0" fontId="40" fillId="4" borderId="0" xfId="0" applyFont="1" applyFill="1"/>
    <xf numFmtId="0" fontId="0" fillId="3" borderId="0" xfId="0" applyFill="1"/>
    <xf numFmtId="0" fontId="43" fillId="0" borderId="3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43" fillId="0" borderId="3" xfId="0" applyFont="1" applyFill="1" applyBorder="1" applyAlignment="1">
      <alignment horizontal="centerContinuous"/>
    </xf>
    <xf numFmtId="164" fontId="0" fillId="3" borderId="0" xfId="0" applyNumberFormat="1" applyFill="1" applyBorder="1" applyAlignment="1"/>
    <xf numFmtId="164" fontId="0" fillId="0" borderId="0" xfId="0" applyNumberFormat="1" applyFill="1" applyBorder="1" applyAlignment="1"/>
    <xf numFmtId="164" fontId="0" fillId="0" borderId="4" xfId="0" applyNumberFormat="1" applyFill="1" applyBorder="1" applyAlignment="1"/>
    <xf numFmtId="0" fontId="40" fillId="4" borderId="0" xfId="0" quotePrefix="1" applyFont="1" applyFill="1"/>
    <xf numFmtId="0" fontId="0" fillId="4" borderId="0" xfId="0" applyFill="1"/>
    <xf numFmtId="0" fontId="40" fillId="4" borderId="0" xfId="0" applyFont="1" applyFill="1" applyAlignment="1">
      <alignment horizontal="center"/>
    </xf>
    <xf numFmtId="0" fontId="0" fillId="0" borderId="0" xfId="0" applyFill="1" applyBorder="1"/>
    <xf numFmtId="0" fontId="20" fillId="0" borderId="0" xfId="0" applyFont="1"/>
    <xf numFmtId="1" fontId="0" fillId="3" borderId="0" xfId="0" applyNumberForma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4" fillId="0" borderId="0" xfId="0" applyFont="1" applyFill="1" applyBorder="1"/>
    <xf numFmtId="2" fontId="0" fillId="0" borderId="0" xfId="0" applyNumberFormat="1" applyAlignment="1">
      <alignment horizontal="center"/>
    </xf>
    <xf numFmtId="0" fontId="42" fillId="0" borderId="0" xfId="0" applyFont="1" applyBorder="1"/>
    <xf numFmtId="1" fontId="0" fillId="0" borderId="0" xfId="0" applyNumberFormat="1" applyBorder="1" applyAlignment="1">
      <alignment horizontal="center"/>
    </xf>
    <xf numFmtId="0" fontId="8" fillId="0" borderId="0" xfId="0" quotePrefix="1" applyFont="1"/>
    <xf numFmtId="0" fontId="8" fillId="0" borderId="0" xfId="0" quotePrefix="1" applyFont="1" applyBorder="1"/>
    <xf numFmtId="0" fontId="10" fillId="0" borderId="0" xfId="0" applyFont="1"/>
    <xf numFmtId="0" fontId="3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2" xfId="0" quotePrefix="1" applyFont="1" applyBorder="1"/>
    <xf numFmtId="0" fontId="8" fillId="0" borderId="0" xfId="0" applyFont="1" applyFill="1" applyBorder="1"/>
    <xf numFmtId="0" fontId="3" fillId="0" borderId="19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42" fillId="4" borderId="0" xfId="0" applyFont="1" applyFill="1"/>
    <xf numFmtId="0" fontId="44" fillId="0" borderId="0" xfId="0" applyFont="1"/>
    <xf numFmtId="0" fontId="44" fillId="0" borderId="0" xfId="0" applyFont="1" applyFill="1"/>
    <xf numFmtId="0" fontId="44" fillId="0" borderId="0" xfId="0" applyFont="1" applyAlignment="1">
      <alignment horizontal="right"/>
    </xf>
    <xf numFmtId="0" fontId="44" fillId="3" borderId="0" xfId="0" quotePrefix="1" applyFont="1" applyFill="1"/>
    <xf numFmtId="0" fontId="44" fillId="3" borderId="0" xfId="0" applyFont="1" applyFill="1"/>
    <xf numFmtId="0" fontId="44" fillId="4" borderId="0" xfId="0" applyFont="1" applyFill="1"/>
    <xf numFmtId="0" fontId="0" fillId="4" borderId="0" xfId="0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0" fontId="3" fillId="3" borderId="2" xfId="0" applyFont="1" applyFill="1" applyBorder="1"/>
    <xf numFmtId="0" fontId="8" fillId="3" borderId="0" xfId="0" applyFont="1" applyFill="1" applyAlignment="1">
      <alignment horizontal="center"/>
    </xf>
    <xf numFmtId="0" fontId="0" fillId="0" borderId="0" xfId="0" applyNumberFormat="1"/>
    <xf numFmtId="0" fontId="45" fillId="0" borderId="0" xfId="0" applyFont="1" applyAlignment="1">
      <alignment horizontal="center"/>
    </xf>
    <xf numFmtId="0" fontId="45" fillId="0" borderId="0" xfId="0" quotePrefix="1" applyFont="1" applyAlignment="1">
      <alignment horizontal="center"/>
    </xf>
    <xf numFmtId="1" fontId="0" fillId="0" borderId="2" xfId="0" applyNumberFormat="1" applyBorder="1"/>
    <xf numFmtId="0" fontId="0" fillId="0" borderId="0" xfId="0" pivotButton="1"/>
    <xf numFmtId="0" fontId="3" fillId="4" borderId="0" xfId="0" applyFont="1" applyFill="1"/>
    <xf numFmtId="0" fontId="4" fillId="4" borderId="0" xfId="0" applyFont="1" applyFill="1"/>
    <xf numFmtId="0" fontId="11" fillId="0" borderId="0" xfId="0" applyFont="1" applyFill="1" applyBorder="1"/>
    <xf numFmtId="0" fontId="46" fillId="0" borderId="0" xfId="0" applyFont="1" applyFill="1" applyBorder="1"/>
    <xf numFmtId="0" fontId="11" fillId="0" borderId="0" xfId="0" applyFont="1" applyAlignment="1">
      <alignment horizontal="left"/>
    </xf>
    <xf numFmtId="0" fontId="47" fillId="4" borderId="0" xfId="0" applyFont="1" applyFill="1"/>
    <xf numFmtId="2" fontId="8" fillId="3" borderId="21" xfId="0" applyNumberFormat="1" applyFont="1" applyFill="1" applyBorder="1" applyAlignment="1">
      <alignment horizontal="center"/>
    </xf>
    <xf numFmtId="0" fontId="48" fillId="0" borderId="0" xfId="0" quotePrefix="1" applyFont="1"/>
    <xf numFmtId="0" fontId="3" fillId="3" borderId="0" xfId="0" applyFont="1" applyFill="1"/>
    <xf numFmtId="0" fontId="11" fillId="0" borderId="0" xfId="0" quotePrefix="1" applyFont="1"/>
    <xf numFmtId="0" fontId="8" fillId="3" borderId="0" xfId="0" applyFont="1" applyFill="1"/>
    <xf numFmtId="0" fontId="7" fillId="4" borderId="0" xfId="0" applyFont="1" applyFill="1"/>
    <xf numFmtId="0" fontId="0" fillId="3" borderId="4" xfId="0" applyFill="1" applyBorder="1" applyAlignment="1"/>
    <xf numFmtId="0" fontId="5" fillId="3" borderId="3" xfId="0" applyFont="1" applyFill="1" applyBorder="1" applyAlignment="1">
      <alignment horizontal="center"/>
    </xf>
    <xf numFmtId="164" fontId="8" fillId="3" borderId="0" xfId="0" applyNumberFormat="1" applyFont="1" applyFill="1"/>
    <xf numFmtId="0" fontId="8" fillId="0" borderId="0" xfId="0" applyFont="1" applyBorder="1"/>
    <xf numFmtId="0" fontId="8" fillId="4" borderId="0" xfId="0" applyFont="1" applyFill="1" applyBorder="1"/>
    <xf numFmtId="0" fontId="0" fillId="4" borderId="0" xfId="0" applyFill="1" applyBorder="1"/>
    <xf numFmtId="0" fontId="7" fillId="4" borderId="0" xfId="0" applyFont="1" applyFill="1" applyBorder="1"/>
    <xf numFmtId="0" fontId="8" fillId="4" borderId="0" xfId="0" applyFont="1" applyFill="1" applyBorder="1" applyAlignment="1"/>
    <xf numFmtId="0" fontId="0" fillId="4" borderId="0" xfId="0" applyFill="1" applyBorder="1" applyAlignment="1"/>
    <xf numFmtId="0" fontId="0" fillId="0" borderId="22" xfId="0" applyBorder="1"/>
    <xf numFmtId="0" fontId="3" fillId="4" borderId="0" xfId="0" applyFont="1" applyFill="1" applyBorder="1"/>
    <xf numFmtId="0" fontId="3" fillId="0" borderId="0" xfId="0" quotePrefix="1" applyFont="1" applyBorder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7" fillId="0" borderId="0" xfId="0" quotePrefix="1" applyNumberFormat="1" applyFont="1"/>
    <xf numFmtId="20" fontId="7" fillId="0" borderId="0" xfId="0" quotePrefix="1" applyNumberFormat="1" applyFont="1"/>
    <xf numFmtId="0" fontId="8" fillId="0" borderId="0" xfId="0" applyFont="1" applyAlignment="1">
      <alignment horizontal="left"/>
    </xf>
    <xf numFmtId="0" fontId="0" fillId="4" borderId="13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8" fillId="4" borderId="12" xfId="0" applyFont="1" applyFill="1" applyBorder="1"/>
    <xf numFmtId="0" fontId="8" fillId="0" borderId="15" xfId="0" applyFont="1" applyBorder="1"/>
    <xf numFmtId="0" fontId="8" fillId="0" borderId="17" xfId="0" applyFont="1" applyBorder="1"/>
    <xf numFmtId="0" fontId="49" fillId="0" borderId="0" xfId="0" quotePrefix="1" applyFont="1"/>
    <xf numFmtId="0" fontId="40" fillId="0" borderId="2" xfId="0" applyFont="1" applyFill="1" applyBorder="1"/>
    <xf numFmtId="0" fontId="0" fillId="3" borderId="0" xfId="0" applyFill="1" applyBorder="1"/>
    <xf numFmtId="0" fontId="49" fillId="0" borderId="0" xfId="0" applyFont="1"/>
    <xf numFmtId="0" fontId="48" fillId="0" borderId="0" xfId="0" applyFont="1"/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16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Hyppighed</c:v>
          </c:tx>
          <c:invertIfNegative val="0"/>
          <c:cat>
            <c:strRef>
              <c:f>'[1]Opg2.1-Løsn'!$H$9:$H$19</c:f>
              <c:strCach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Mere</c:v>
                </c:pt>
              </c:strCache>
            </c:strRef>
          </c:cat>
          <c:val>
            <c:numRef>
              <c:f>'[1]Opg2.1-Løsn'!$I$9:$I$19</c:f>
              <c:numCache>
                <c:formatCode>General</c:formatCode>
                <c:ptCount val="11"/>
                <c:pt idx="0">
                  <c:v>43</c:v>
                </c:pt>
                <c:pt idx="1">
                  <c:v>15</c:v>
                </c:pt>
                <c:pt idx="2">
                  <c:v>7</c:v>
                </c:pt>
                <c:pt idx="3">
                  <c:v>16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45344"/>
        <c:axId val="95498624"/>
      </c:barChart>
      <c:catAx>
        <c:axId val="9314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Interval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498624"/>
        <c:crosses val="autoZero"/>
        <c:auto val="1"/>
        <c:lblAlgn val="ctr"/>
        <c:lblOffset val="100"/>
        <c:noMultiLvlLbl val="0"/>
      </c:catAx>
      <c:valAx>
        <c:axId val="95498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Hyppighed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14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 i job Linjetilpasningsplot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Månedsløn</c:v>
          </c:tx>
          <c:spPr>
            <a:ln w="28575">
              <a:noFill/>
            </a:ln>
          </c:spPr>
          <c:xVal>
            <c:numRef>
              <c:f>'Opg5.2-Løsn'!$A$6:$A$21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'Opg5.2-Løsn'!$B$6:$B$21</c:f>
              <c:numCache>
                <c:formatCode>General</c:formatCode>
                <c:ptCount val="16"/>
                <c:pt idx="0">
                  <c:v>25400</c:v>
                </c:pt>
                <c:pt idx="1">
                  <c:v>24300</c:v>
                </c:pt>
                <c:pt idx="2">
                  <c:v>28100</c:v>
                </c:pt>
                <c:pt idx="3">
                  <c:v>37800</c:v>
                </c:pt>
                <c:pt idx="4">
                  <c:v>39200</c:v>
                </c:pt>
                <c:pt idx="5">
                  <c:v>40600</c:v>
                </c:pt>
                <c:pt idx="6">
                  <c:v>44800</c:v>
                </c:pt>
                <c:pt idx="7">
                  <c:v>44800</c:v>
                </c:pt>
                <c:pt idx="8">
                  <c:v>43400</c:v>
                </c:pt>
                <c:pt idx="9">
                  <c:v>47600</c:v>
                </c:pt>
                <c:pt idx="10">
                  <c:v>50400</c:v>
                </c:pt>
                <c:pt idx="11">
                  <c:v>54600</c:v>
                </c:pt>
                <c:pt idx="12">
                  <c:v>55400</c:v>
                </c:pt>
                <c:pt idx="13">
                  <c:v>56100</c:v>
                </c:pt>
                <c:pt idx="14">
                  <c:v>54500</c:v>
                </c:pt>
                <c:pt idx="15">
                  <c:v>55100</c:v>
                </c:pt>
              </c:numCache>
            </c:numRef>
          </c:yVal>
          <c:smooth val="0"/>
        </c:ser>
        <c:ser>
          <c:idx val="1"/>
          <c:order val="1"/>
          <c:tx>
            <c:v>Forudsagt Månedsløn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'Opg5.2-Løsn'!$A$6:$A$21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'Opg5.2-Løsn'!$F$32:$F$47</c:f>
              <c:numCache>
                <c:formatCode>General</c:formatCode>
                <c:ptCount val="16"/>
                <c:pt idx="0">
                  <c:v>28986.641849190542</c:v>
                </c:pt>
                <c:pt idx="1">
                  <c:v>29726.746602025796</c:v>
                </c:pt>
                <c:pt idx="2">
                  <c:v>30466.85135486105</c:v>
                </c:pt>
                <c:pt idx="3">
                  <c:v>34167.375119037315</c:v>
                </c:pt>
                <c:pt idx="4">
                  <c:v>34907.479871872565</c:v>
                </c:pt>
                <c:pt idx="5">
                  <c:v>39348.10838888408</c:v>
                </c:pt>
                <c:pt idx="6">
                  <c:v>43048.632153060345</c:v>
                </c:pt>
                <c:pt idx="7">
                  <c:v>42308.527400225088</c:v>
                </c:pt>
                <c:pt idx="8">
                  <c:v>45268.946411566096</c:v>
                </c:pt>
                <c:pt idx="9">
                  <c:v>48229.365422907111</c:v>
                </c:pt>
                <c:pt idx="10">
                  <c:v>46749.155917236603</c:v>
                </c:pt>
                <c:pt idx="11">
                  <c:v>51189.784434248118</c:v>
                </c:pt>
                <c:pt idx="12">
                  <c:v>54150.203445589126</c:v>
                </c:pt>
                <c:pt idx="13">
                  <c:v>55630.412951259634</c:v>
                </c:pt>
                <c:pt idx="14">
                  <c:v>58590.831962600641</c:v>
                </c:pt>
                <c:pt idx="15">
                  <c:v>59330.936715435892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82464"/>
        <c:axId val="97850880"/>
      </c:scatterChart>
      <c:valAx>
        <c:axId val="9758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 i job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850880"/>
        <c:crosses val="autoZero"/>
        <c:crossBetween val="midCat"/>
      </c:valAx>
      <c:valAx>
        <c:axId val="9785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Månedsløn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582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 i job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'Opg5.2-Løsn'!$A$65:$A$80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'Opg5.2-Løsn'!$G$91:$G$106</c:f>
              <c:numCache>
                <c:formatCode>General</c:formatCode>
                <c:ptCount val="16"/>
                <c:pt idx="0">
                  <c:v>-431.11445429494415</c:v>
                </c:pt>
                <c:pt idx="1">
                  <c:v>-2829.4986941521456</c:v>
                </c:pt>
                <c:pt idx="2">
                  <c:v>-299.3006752203255</c:v>
                </c:pt>
                <c:pt idx="3">
                  <c:v>3480.423301274066</c:v>
                </c:pt>
                <c:pt idx="4">
                  <c:v>3782.1148729400156</c:v>
                </c:pt>
                <c:pt idx="5">
                  <c:v>-807.5082624949282</c:v>
                </c:pt>
                <c:pt idx="6">
                  <c:v>-812.84875865933282</c:v>
                </c:pt>
                <c:pt idx="7">
                  <c:v>-28.945177004490688</c:v>
                </c:pt>
                <c:pt idx="8">
                  <c:v>-4393.0659508897297</c:v>
                </c:pt>
                <c:pt idx="9">
                  <c:v>-2699.8705841506453</c:v>
                </c:pt>
                <c:pt idx="10">
                  <c:v>1296.367214901773</c:v>
                </c:pt>
                <c:pt idx="11">
                  <c:v>2250.640923212748</c:v>
                </c:pt>
                <c:pt idx="12">
                  <c:v>1458.4685712004866</c:v>
                </c:pt>
                <c:pt idx="13">
                  <c:v>1533.8759479284636</c:v>
                </c:pt>
                <c:pt idx="14">
                  <c:v>-972.32219314732356</c:v>
                </c:pt>
                <c:pt idx="15">
                  <c:v>-527.41608144373458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92224"/>
        <c:axId val="97898496"/>
      </c:scatterChart>
      <c:valAx>
        <c:axId val="9789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 i job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898496"/>
        <c:crosses val="autoZero"/>
        <c:crossBetween val="midCat"/>
      </c:valAx>
      <c:valAx>
        <c:axId val="97898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892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Måneder2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'Opg5.2-Løsn'!$B$65:$B$80</c:f>
              <c:numCache>
                <c:formatCode>General</c:formatCode>
                <c:ptCount val="16"/>
                <c:pt idx="0">
                  <c:v>64</c:v>
                </c:pt>
                <c:pt idx="1">
                  <c:v>81</c:v>
                </c:pt>
                <c:pt idx="2">
                  <c:v>100</c:v>
                </c:pt>
                <c:pt idx="3">
                  <c:v>225</c:v>
                </c:pt>
                <c:pt idx="4">
                  <c:v>256</c:v>
                </c:pt>
                <c:pt idx="5">
                  <c:v>484</c:v>
                </c:pt>
                <c:pt idx="6">
                  <c:v>729</c:v>
                </c:pt>
                <c:pt idx="7">
                  <c:v>676</c:v>
                </c:pt>
                <c:pt idx="8">
                  <c:v>900</c:v>
                </c:pt>
                <c:pt idx="9">
                  <c:v>1156</c:v>
                </c:pt>
                <c:pt idx="10">
                  <c:v>1024</c:v>
                </c:pt>
                <c:pt idx="11">
                  <c:v>1444</c:v>
                </c:pt>
                <c:pt idx="12">
                  <c:v>1764</c:v>
                </c:pt>
                <c:pt idx="13">
                  <c:v>1936</c:v>
                </c:pt>
                <c:pt idx="14">
                  <c:v>2304</c:v>
                </c:pt>
                <c:pt idx="15">
                  <c:v>2401</c:v>
                </c:pt>
              </c:numCache>
            </c:numRef>
          </c:xVal>
          <c:yVal>
            <c:numRef>
              <c:f>'Opg5.2-Løsn'!$G$91:$G$106</c:f>
              <c:numCache>
                <c:formatCode>General</c:formatCode>
                <c:ptCount val="16"/>
                <c:pt idx="0">
                  <c:v>-431.11445429494415</c:v>
                </c:pt>
                <c:pt idx="1">
                  <c:v>-2829.4986941521456</c:v>
                </c:pt>
                <c:pt idx="2">
                  <c:v>-299.3006752203255</c:v>
                </c:pt>
                <c:pt idx="3">
                  <c:v>3480.423301274066</c:v>
                </c:pt>
                <c:pt idx="4">
                  <c:v>3782.1148729400156</c:v>
                </c:pt>
                <c:pt idx="5">
                  <c:v>-807.5082624949282</c:v>
                </c:pt>
                <c:pt idx="6">
                  <c:v>-812.84875865933282</c:v>
                </c:pt>
                <c:pt idx="7">
                  <c:v>-28.945177004490688</c:v>
                </c:pt>
                <c:pt idx="8">
                  <c:v>-4393.0659508897297</c:v>
                </c:pt>
                <c:pt idx="9">
                  <c:v>-2699.8705841506453</c:v>
                </c:pt>
                <c:pt idx="10">
                  <c:v>1296.367214901773</c:v>
                </c:pt>
                <c:pt idx="11">
                  <c:v>2250.640923212748</c:v>
                </c:pt>
                <c:pt idx="12">
                  <c:v>1458.4685712004866</c:v>
                </c:pt>
                <c:pt idx="13">
                  <c:v>1533.8759479284636</c:v>
                </c:pt>
                <c:pt idx="14">
                  <c:v>-972.32219314732356</c:v>
                </c:pt>
                <c:pt idx="15">
                  <c:v>-527.41608144373458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23072"/>
        <c:axId val="97924992"/>
      </c:scatterChart>
      <c:valAx>
        <c:axId val="9792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924992"/>
        <c:crosses val="autoZero"/>
        <c:crossBetween val="midCat"/>
      </c:valAx>
      <c:valAx>
        <c:axId val="9792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2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 i job Linjetilpasningsplot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Månedsløn</c:v>
          </c:tx>
          <c:spPr>
            <a:ln w="28575">
              <a:noFill/>
            </a:ln>
          </c:spPr>
          <c:xVal>
            <c:numRef>
              <c:f>'Opg5.2-Løsn'!$A$65:$A$80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'Opg5.2-Løsn'!$C$65:$C$80</c:f>
              <c:numCache>
                <c:formatCode>General</c:formatCode>
                <c:ptCount val="16"/>
                <c:pt idx="0">
                  <c:v>25400</c:v>
                </c:pt>
                <c:pt idx="1">
                  <c:v>24300</c:v>
                </c:pt>
                <c:pt idx="2">
                  <c:v>28100</c:v>
                </c:pt>
                <c:pt idx="3">
                  <c:v>37800</c:v>
                </c:pt>
                <c:pt idx="4">
                  <c:v>39200</c:v>
                </c:pt>
                <c:pt idx="5">
                  <c:v>40600</c:v>
                </c:pt>
                <c:pt idx="6">
                  <c:v>44800</c:v>
                </c:pt>
                <c:pt idx="7">
                  <c:v>44800</c:v>
                </c:pt>
                <c:pt idx="8">
                  <c:v>43400</c:v>
                </c:pt>
                <c:pt idx="9">
                  <c:v>47600</c:v>
                </c:pt>
                <c:pt idx="10">
                  <c:v>50400</c:v>
                </c:pt>
                <c:pt idx="11">
                  <c:v>54600</c:v>
                </c:pt>
                <c:pt idx="12">
                  <c:v>55400</c:v>
                </c:pt>
                <c:pt idx="13">
                  <c:v>56100</c:v>
                </c:pt>
                <c:pt idx="14">
                  <c:v>54500</c:v>
                </c:pt>
                <c:pt idx="15">
                  <c:v>55100</c:v>
                </c:pt>
              </c:numCache>
            </c:numRef>
          </c:yVal>
          <c:smooth val="0"/>
        </c:ser>
        <c:ser>
          <c:idx val="1"/>
          <c:order val="1"/>
          <c:tx>
            <c:v>Forudsagt Månedsløn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'Opg5.2-Løsn'!$A$65:$A$80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'Opg5.2-Løsn'!$F$91:$F$106</c:f>
              <c:numCache>
                <c:formatCode>General</c:formatCode>
                <c:ptCount val="16"/>
                <c:pt idx="0">
                  <c:v>25831.114454294944</c:v>
                </c:pt>
                <c:pt idx="1">
                  <c:v>27129.498694152146</c:v>
                </c:pt>
                <c:pt idx="2">
                  <c:v>28399.300675220326</c:v>
                </c:pt>
                <c:pt idx="3">
                  <c:v>34319.576698725934</c:v>
                </c:pt>
                <c:pt idx="4">
                  <c:v>35417.885127059984</c:v>
                </c:pt>
                <c:pt idx="5">
                  <c:v>41407.508262494928</c:v>
                </c:pt>
                <c:pt idx="6">
                  <c:v>45612.848758659333</c:v>
                </c:pt>
                <c:pt idx="7">
                  <c:v>44828.945177004491</c:v>
                </c:pt>
                <c:pt idx="8">
                  <c:v>47793.06595088973</c:v>
                </c:pt>
                <c:pt idx="9">
                  <c:v>50299.870584150645</c:v>
                </c:pt>
                <c:pt idx="10">
                  <c:v>49103.632785098227</c:v>
                </c:pt>
                <c:pt idx="11">
                  <c:v>52349.359076787252</c:v>
                </c:pt>
                <c:pt idx="12">
                  <c:v>53941.531428799513</c:v>
                </c:pt>
                <c:pt idx="13">
                  <c:v>54566.124052071536</c:v>
                </c:pt>
                <c:pt idx="14">
                  <c:v>55472.322193147324</c:v>
                </c:pt>
                <c:pt idx="15">
                  <c:v>55627.416081443735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46240"/>
        <c:axId val="97952512"/>
      </c:scatterChart>
      <c:valAx>
        <c:axId val="9794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 i job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952512"/>
        <c:crosses val="autoZero"/>
        <c:crossBetween val="midCat"/>
      </c:valAx>
      <c:valAx>
        <c:axId val="97952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Månedsløn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46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Måneder2 Linjetilpasningsplot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Månedsløn</c:v>
          </c:tx>
          <c:spPr>
            <a:ln w="28575">
              <a:noFill/>
            </a:ln>
          </c:spPr>
          <c:xVal>
            <c:numRef>
              <c:f>'Opg5.2-Løsn'!$B$65:$B$80</c:f>
              <c:numCache>
                <c:formatCode>General</c:formatCode>
                <c:ptCount val="16"/>
                <c:pt idx="0">
                  <c:v>64</c:v>
                </c:pt>
                <c:pt idx="1">
                  <c:v>81</c:v>
                </c:pt>
                <c:pt idx="2">
                  <c:v>100</c:v>
                </c:pt>
                <c:pt idx="3">
                  <c:v>225</c:v>
                </c:pt>
                <c:pt idx="4">
                  <c:v>256</c:v>
                </c:pt>
                <c:pt idx="5">
                  <c:v>484</c:v>
                </c:pt>
                <c:pt idx="6">
                  <c:v>729</c:v>
                </c:pt>
                <c:pt idx="7">
                  <c:v>676</c:v>
                </c:pt>
                <c:pt idx="8">
                  <c:v>900</c:v>
                </c:pt>
                <c:pt idx="9">
                  <c:v>1156</c:v>
                </c:pt>
                <c:pt idx="10">
                  <c:v>1024</c:v>
                </c:pt>
                <c:pt idx="11">
                  <c:v>1444</c:v>
                </c:pt>
                <c:pt idx="12">
                  <c:v>1764</c:v>
                </c:pt>
                <c:pt idx="13">
                  <c:v>1936</c:v>
                </c:pt>
                <c:pt idx="14">
                  <c:v>2304</c:v>
                </c:pt>
                <c:pt idx="15">
                  <c:v>2401</c:v>
                </c:pt>
              </c:numCache>
            </c:numRef>
          </c:xVal>
          <c:yVal>
            <c:numRef>
              <c:f>'Opg5.2-Løsn'!$C$65:$C$80</c:f>
              <c:numCache>
                <c:formatCode>General</c:formatCode>
                <c:ptCount val="16"/>
                <c:pt idx="0">
                  <c:v>25400</c:v>
                </c:pt>
                <c:pt idx="1">
                  <c:v>24300</c:v>
                </c:pt>
                <c:pt idx="2">
                  <c:v>28100</c:v>
                </c:pt>
                <c:pt idx="3">
                  <c:v>37800</c:v>
                </c:pt>
                <c:pt idx="4">
                  <c:v>39200</c:v>
                </c:pt>
                <c:pt idx="5">
                  <c:v>40600</c:v>
                </c:pt>
                <c:pt idx="6">
                  <c:v>44800</c:v>
                </c:pt>
                <c:pt idx="7">
                  <c:v>44800</c:v>
                </c:pt>
                <c:pt idx="8">
                  <c:v>43400</c:v>
                </c:pt>
                <c:pt idx="9">
                  <c:v>47600</c:v>
                </c:pt>
                <c:pt idx="10">
                  <c:v>50400</c:v>
                </c:pt>
                <c:pt idx="11">
                  <c:v>54600</c:v>
                </c:pt>
                <c:pt idx="12">
                  <c:v>55400</c:v>
                </c:pt>
                <c:pt idx="13">
                  <c:v>56100</c:v>
                </c:pt>
                <c:pt idx="14">
                  <c:v>54500</c:v>
                </c:pt>
                <c:pt idx="15">
                  <c:v>55100</c:v>
                </c:pt>
              </c:numCache>
            </c:numRef>
          </c:yVal>
          <c:smooth val="0"/>
        </c:ser>
        <c:ser>
          <c:idx val="1"/>
          <c:order val="1"/>
          <c:tx>
            <c:v>Forudsagt Månedsløn</c:v>
          </c:tx>
          <c:spPr>
            <a:ln w="28575">
              <a:noFill/>
            </a:ln>
          </c:spPr>
          <c:xVal>
            <c:numRef>
              <c:f>'Opg5.2-Løsn'!$B$65:$B$80</c:f>
              <c:numCache>
                <c:formatCode>General</c:formatCode>
                <c:ptCount val="16"/>
                <c:pt idx="0">
                  <c:v>64</c:v>
                </c:pt>
                <c:pt idx="1">
                  <c:v>81</c:v>
                </c:pt>
                <c:pt idx="2">
                  <c:v>100</c:v>
                </c:pt>
                <c:pt idx="3">
                  <c:v>225</c:v>
                </c:pt>
                <c:pt idx="4">
                  <c:v>256</c:v>
                </c:pt>
                <c:pt idx="5">
                  <c:v>484</c:v>
                </c:pt>
                <c:pt idx="6">
                  <c:v>729</c:v>
                </c:pt>
                <c:pt idx="7">
                  <c:v>676</c:v>
                </c:pt>
                <c:pt idx="8">
                  <c:v>900</c:v>
                </c:pt>
                <c:pt idx="9">
                  <c:v>1156</c:v>
                </c:pt>
                <c:pt idx="10">
                  <c:v>1024</c:v>
                </c:pt>
                <c:pt idx="11">
                  <c:v>1444</c:v>
                </c:pt>
                <c:pt idx="12">
                  <c:v>1764</c:v>
                </c:pt>
                <c:pt idx="13">
                  <c:v>1936</c:v>
                </c:pt>
                <c:pt idx="14">
                  <c:v>2304</c:v>
                </c:pt>
                <c:pt idx="15">
                  <c:v>2401</c:v>
                </c:pt>
              </c:numCache>
            </c:numRef>
          </c:xVal>
          <c:yVal>
            <c:numRef>
              <c:f>'Opg5.2-Løsn'!$F$91:$F$106</c:f>
              <c:numCache>
                <c:formatCode>General</c:formatCode>
                <c:ptCount val="16"/>
                <c:pt idx="0">
                  <c:v>25831.114454294944</c:v>
                </c:pt>
                <c:pt idx="1">
                  <c:v>27129.498694152146</c:v>
                </c:pt>
                <c:pt idx="2">
                  <c:v>28399.300675220326</c:v>
                </c:pt>
                <c:pt idx="3">
                  <c:v>34319.576698725934</c:v>
                </c:pt>
                <c:pt idx="4">
                  <c:v>35417.885127059984</c:v>
                </c:pt>
                <c:pt idx="5">
                  <c:v>41407.508262494928</c:v>
                </c:pt>
                <c:pt idx="6">
                  <c:v>45612.848758659333</c:v>
                </c:pt>
                <c:pt idx="7">
                  <c:v>44828.945177004491</c:v>
                </c:pt>
                <c:pt idx="8">
                  <c:v>47793.06595088973</c:v>
                </c:pt>
                <c:pt idx="9">
                  <c:v>50299.870584150645</c:v>
                </c:pt>
                <c:pt idx="10">
                  <c:v>49103.632785098227</c:v>
                </c:pt>
                <c:pt idx="11">
                  <c:v>52349.359076787252</c:v>
                </c:pt>
                <c:pt idx="12">
                  <c:v>53941.531428799513</c:v>
                </c:pt>
                <c:pt idx="13">
                  <c:v>54566.124052071536</c:v>
                </c:pt>
                <c:pt idx="14">
                  <c:v>55472.322193147324</c:v>
                </c:pt>
                <c:pt idx="15">
                  <c:v>55627.416081443735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94624"/>
        <c:axId val="98004992"/>
      </c:scatterChart>
      <c:valAx>
        <c:axId val="979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8004992"/>
        <c:crosses val="autoZero"/>
        <c:crossBetween val="midCat"/>
      </c:valAx>
      <c:valAx>
        <c:axId val="9800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Månedsløn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94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ln(Måneder i job) Linjetilpasningsplot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ln(Månedsløn)</c:v>
          </c:tx>
          <c:spPr>
            <a:ln w="28575">
              <a:noFill/>
            </a:ln>
          </c:spPr>
          <c:xVal>
            <c:numRef>
              <c:f>'Opg5.2-Løsn'!$A$119:$A$134</c:f>
              <c:numCache>
                <c:formatCode>General</c:formatCode>
                <c:ptCount val="16"/>
                <c:pt idx="0">
                  <c:v>2.0794415416798357</c:v>
                </c:pt>
                <c:pt idx="1">
                  <c:v>2.1972245773362196</c:v>
                </c:pt>
                <c:pt idx="2">
                  <c:v>2.3025850929940459</c:v>
                </c:pt>
                <c:pt idx="3">
                  <c:v>2.7080502011022101</c:v>
                </c:pt>
                <c:pt idx="4">
                  <c:v>2.7725887222397811</c:v>
                </c:pt>
                <c:pt idx="5">
                  <c:v>3.0910424533583161</c:v>
                </c:pt>
                <c:pt idx="6">
                  <c:v>3.2958368660043291</c:v>
                </c:pt>
                <c:pt idx="7">
                  <c:v>3.2580965380214821</c:v>
                </c:pt>
                <c:pt idx="8">
                  <c:v>3.4011973816621555</c:v>
                </c:pt>
                <c:pt idx="9">
                  <c:v>3.5263605246161616</c:v>
                </c:pt>
                <c:pt idx="10">
                  <c:v>3.4657359027997265</c:v>
                </c:pt>
                <c:pt idx="11">
                  <c:v>3.6375861597263857</c:v>
                </c:pt>
                <c:pt idx="12">
                  <c:v>3.7376696182833684</c:v>
                </c:pt>
                <c:pt idx="13">
                  <c:v>3.784189633918261</c:v>
                </c:pt>
                <c:pt idx="14">
                  <c:v>3.8712010109078911</c:v>
                </c:pt>
                <c:pt idx="15">
                  <c:v>3.8918202981106265</c:v>
                </c:pt>
              </c:numCache>
            </c:numRef>
          </c:xVal>
          <c:yVal>
            <c:numRef>
              <c:f>'Opg5.2-Løsn'!$B$119:$B$134</c:f>
              <c:numCache>
                <c:formatCode>General</c:formatCode>
                <c:ptCount val="16"/>
                <c:pt idx="0">
                  <c:v>10.142504453006628</c:v>
                </c:pt>
                <c:pt idx="1">
                  <c:v>10.098231629328639</c:v>
                </c:pt>
                <c:pt idx="2">
                  <c:v>10.243524855321837</c:v>
                </c:pt>
                <c:pt idx="3">
                  <c:v>10.54006438160768</c:v>
                </c:pt>
                <c:pt idx="4">
                  <c:v>10.576432025778553</c:v>
                </c:pt>
                <c:pt idx="5">
                  <c:v>10.611523345589823</c:v>
                </c:pt>
                <c:pt idx="6">
                  <c:v>10.709963418403076</c:v>
                </c:pt>
                <c:pt idx="7">
                  <c:v>10.709963418403076</c:v>
                </c:pt>
                <c:pt idx="8">
                  <c:v>10.678214720088496</c:v>
                </c:pt>
                <c:pt idx="9">
                  <c:v>10.770588040219511</c:v>
                </c:pt>
                <c:pt idx="10">
                  <c:v>10.82774645405946</c:v>
                </c:pt>
                <c:pt idx="11">
                  <c:v>10.907789161732996</c:v>
                </c:pt>
                <c:pt idx="12">
                  <c:v>10.922334872735375</c:v>
                </c:pt>
                <c:pt idx="13">
                  <c:v>10.934891091510787</c:v>
                </c:pt>
                <c:pt idx="14">
                  <c:v>10.905955980651335</c:v>
                </c:pt>
                <c:pt idx="15">
                  <c:v>10.916904995141007</c:v>
                </c:pt>
              </c:numCache>
            </c:numRef>
          </c:yVal>
          <c:smooth val="0"/>
        </c:ser>
        <c:ser>
          <c:idx val="1"/>
          <c:order val="1"/>
          <c:tx>
            <c:v>Forudsagt ln(Månedsløn)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'Opg5.2-Løsn'!$A$119:$A$134</c:f>
              <c:numCache>
                <c:formatCode>General</c:formatCode>
                <c:ptCount val="16"/>
                <c:pt idx="0">
                  <c:v>2.0794415416798357</c:v>
                </c:pt>
                <c:pt idx="1">
                  <c:v>2.1972245773362196</c:v>
                </c:pt>
                <c:pt idx="2">
                  <c:v>2.3025850929940459</c:v>
                </c:pt>
                <c:pt idx="3">
                  <c:v>2.7080502011022101</c:v>
                </c:pt>
                <c:pt idx="4">
                  <c:v>2.7725887222397811</c:v>
                </c:pt>
                <c:pt idx="5">
                  <c:v>3.0910424533583161</c:v>
                </c:pt>
                <c:pt idx="6">
                  <c:v>3.2958368660043291</c:v>
                </c:pt>
                <c:pt idx="7">
                  <c:v>3.2580965380214821</c:v>
                </c:pt>
                <c:pt idx="8">
                  <c:v>3.4011973816621555</c:v>
                </c:pt>
                <c:pt idx="9">
                  <c:v>3.5263605246161616</c:v>
                </c:pt>
                <c:pt idx="10">
                  <c:v>3.4657359027997265</c:v>
                </c:pt>
                <c:pt idx="11">
                  <c:v>3.6375861597263857</c:v>
                </c:pt>
                <c:pt idx="12">
                  <c:v>3.7376696182833684</c:v>
                </c:pt>
                <c:pt idx="13">
                  <c:v>3.784189633918261</c:v>
                </c:pt>
                <c:pt idx="14">
                  <c:v>3.8712010109078911</c:v>
                </c:pt>
                <c:pt idx="15">
                  <c:v>3.8918202981106265</c:v>
                </c:pt>
              </c:numCache>
            </c:numRef>
          </c:xVal>
          <c:yVal>
            <c:numRef>
              <c:f>'Opg5.2-Løsn'!$F$144:$F$159</c:f>
              <c:numCache>
                <c:formatCode>General</c:formatCode>
                <c:ptCount val="16"/>
                <c:pt idx="0">
                  <c:v>10.158017714010754</c:v>
                </c:pt>
                <c:pt idx="1">
                  <c:v>10.210894308453414</c:v>
                </c:pt>
                <c:pt idx="2">
                  <c:v>10.258194033967037</c:v>
                </c:pt>
                <c:pt idx="3">
                  <c:v>10.44022036706845</c:v>
                </c:pt>
                <c:pt idx="4">
                  <c:v>10.469193785770919</c:v>
                </c:pt>
                <c:pt idx="5">
                  <c:v>10.612157912100889</c:v>
                </c:pt>
                <c:pt idx="6">
                  <c:v>10.704096713314993</c:v>
                </c:pt>
                <c:pt idx="7">
                  <c:v>10.687153865766863</c:v>
                </c:pt>
                <c:pt idx="8">
                  <c:v>10.751396438828616</c:v>
                </c:pt>
                <c:pt idx="9">
                  <c:v>10.807586200896349</c:v>
                </c:pt>
                <c:pt idx="10">
                  <c:v>10.780369857531085</c:v>
                </c:pt>
                <c:pt idx="11">
                  <c:v>10.857518967245726</c:v>
                </c:pt>
                <c:pt idx="12">
                  <c:v>10.902449652034452</c:v>
                </c:pt>
                <c:pt idx="13">
                  <c:v>10.923333983861054</c:v>
                </c:pt>
                <c:pt idx="14">
                  <c:v>10.962396190632498</c:v>
                </c:pt>
                <c:pt idx="15">
                  <c:v>10.97165285209516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36224"/>
        <c:axId val="98438144"/>
      </c:scatterChart>
      <c:valAx>
        <c:axId val="984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ln(Måneder i job)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8438144"/>
        <c:crosses val="autoZero"/>
        <c:crossBetween val="midCat"/>
      </c:valAx>
      <c:valAx>
        <c:axId val="98438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ln(Månedsløn)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436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ln(Måneder i job)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'Opg5.2-Løsn'!$A$119:$A$134</c:f>
              <c:numCache>
                <c:formatCode>General</c:formatCode>
                <c:ptCount val="16"/>
                <c:pt idx="0">
                  <c:v>2.0794415416798357</c:v>
                </c:pt>
                <c:pt idx="1">
                  <c:v>2.1972245773362196</c:v>
                </c:pt>
                <c:pt idx="2">
                  <c:v>2.3025850929940459</c:v>
                </c:pt>
                <c:pt idx="3">
                  <c:v>2.7080502011022101</c:v>
                </c:pt>
                <c:pt idx="4">
                  <c:v>2.7725887222397811</c:v>
                </c:pt>
                <c:pt idx="5">
                  <c:v>3.0910424533583161</c:v>
                </c:pt>
                <c:pt idx="6">
                  <c:v>3.2958368660043291</c:v>
                </c:pt>
                <c:pt idx="7">
                  <c:v>3.2580965380214821</c:v>
                </c:pt>
                <c:pt idx="8">
                  <c:v>3.4011973816621555</c:v>
                </c:pt>
                <c:pt idx="9">
                  <c:v>3.5263605246161616</c:v>
                </c:pt>
                <c:pt idx="10">
                  <c:v>3.4657359027997265</c:v>
                </c:pt>
                <c:pt idx="11">
                  <c:v>3.6375861597263857</c:v>
                </c:pt>
                <c:pt idx="12">
                  <c:v>3.7376696182833684</c:v>
                </c:pt>
                <c:pt idx="13">
                  <c:v>3.784189633918261</c:v>
                </c:pt>
                <c:pt idx="14">
                  <c:v>3.8712010109078911</c:v>
                </c:pt>
                <c:pt idx="15">
                  <c:v>3.8918202981106265</c:v>
                </c:pt>
              </c:numCache>
            </c:numRef>
          </c:xVal>
          <c:yVal>
            <c:numRef>
              <c:f>'Opg5.2-Løsn'!$G$144:$G$159</c:f>
              <c:numCache>
                <c:formatCode>General</c:formatCode>
                <c:ptCount val="16"/>
                <c:pt idx="0">
                  <c:v>-1.5513261004125312E-2</c:v>
                </c:pt>
                <c:pt idx="1">
                  <c:v>-0.11266267912477446</c:v>
                </c:pt>
                <c:pt idx="2">
                  <c:v>-1.4669178645199565E-2</c:v>
                </c:pt>
                <c:pt idx="3">
                  <c:v>9.984401453922942E-2</c:v>
                </c:pt>
                <c:pt idx="4">
                  <c:v>0.10723824000763393</c:v>
                </c:pt>
                <c:pt idx="5">
                  <c:v>-6.3456651106541528E-4</c:v>
                </c:pt>
                <c:pt idx="6">
                  <c:v>5.8667050880831795E-3</c:v>
                </c:pt>
                <c:pt idx="7">
                  <c:v>2.2809552636212871E-2</c:v>
                </c:pt>
                <c:pt idx="8">
                  <c:v>-7.3181718740119805E-2</c:v>
                </c:pt>
                <c:pt idx="9">
                  <c:v>-3.6998160676837699E-2</c:v>
                </c:pt>
                <c:pt idx="10">
                  <c:v>4.7376596528375003E-2</c:v>
                </c:pt>
                <c:pt idx="11">
                  <c:v>5.0270194487270103E-2</c:v>
                </c:pt>
                <c:pt idx="12">
                  <c:v>1.9885220700922801E-2</c:v>
                </c:pt>
                <c:pt idx="13">
                  <c:v>1.1557107649732501E-2</c:v>
                </c:pt>
                <c:pt idx="14">
                  <c:v>-5.6440209981163392E-2</c:v>
                </c:pt>
                <c:pt idx="15">
                  <c:v>-5.4747856954152851E-2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63104"/>
        <c:axId val="98477568"/>
      </c:scatterChart>
      <c:valAx>
        <c:axId val="9846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ln(Måneder i job)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8477568"/>
        <c:crosses val="autoZero"/>
        <c:crossBetween val="midCat"/>
      </c:valAx>
      <c:valAx>
        <c:axId val="9847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463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6751900693264403"/>
                  <c:y val="-6.394237530124685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LINEÆR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740,1x + 23066
R² = 0,9104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trendline>
            <c:spPr>
              <a:ln w="25400"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6927171337625349"/>
                  <c:y val="-0.1085753237900477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POLYNOMISK (2. grad)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-14,291x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+ 1541,3x + 14415
R² = 0,9568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trendline>
            <c:spPr>
              <a:ln w="22225">
                <a:prstDash val="sysDash"/>
              </a:ln>
            </c:spPr>
            <c:trendlineType val="power"/>
            <c:dispRSqr val="1"/>
            <c:dispEq val="1"/>
            <c:trendlineLbl>
              <c:layout>
                <c:manualLayout>
                  <c:x val="-6.9516310461192349E-3"/>
                  <c:y val="-8.029005576756893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POTENS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10142x</a:t>
                    </a:r>
                    <a:r>
                      <a:rPr lang="en-US" baseline="30000"/>
                      <a:t>0,4489</a:t>
                    </a:r>
                    <a:r>
                      <a:rPr lang="en-US" baseline="0"/>
                      <a:t>
R² = 0,9539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'Opg5.2-Løsn'!$A$6:$A$21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'Opg5.2-Løsn'!$B$6:$B$21</c:f>
              <c:numCache>
                <c:formatCode>General</c:formatCode>
                <c:ptCount val="16"/>
                <c:pt idx="0">
                  <c:v>25400</c:v>
                </c:pt>
                <c:pt idx="1">
                  <c:v>24300</c:v>
                </c:pt>
                <c:pt idx="2">
                  <c:v>28100</c:v>
                </c:pt>
                <c:pt idx="3">
                  <c:v>37800</c:v>
                </c:pt>
                <c:pt idx="4">
                  <c:v>39200</c:v>
                </c:pt>
                <c:pt idx="5">
                  <c:v>40600</c:v>
                </c:pt>
                <c:pt idx="6">
                  <c:v>44800</c:v>
                </c:pt>
                <c:pt idx="7">
                  <c:v>44800</c:v>
                </c:pt>
                <c:pt idx="8">
                  <c:v>43400</c:v>
                </c:pt>
                <c:pt idx="9">
                  <c:v>47600</c:v>
                </c:pt>
                <c:pt idx="10">
                  <c:v>50400</c:v>
                </c:pt>
                <c:pt idx="11">
                  <c:v>54600</c:v>
                </c:pt>
                <c:pt idx="12">
                  <c:v>55400</c:v>
                </c:pt>
                <c:pt idx="13">
                  <c:v>56100</c:v>
                </c:pt>
                <c:pt idx="14">
                  <c:v>54500</c:v>
                </c:pt>
                <c:pt idx="15">
                  <c:v>55100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28576"/>
        <c:axId val="98330496"/>
      </c:scatterChart>
      <c:valAx>
        <c:axId val="9832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Måneder i job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8330496"/>
        <c:crosses val="autoZero"/>
        <c:crossBetween val="midCat"/>
      </c:valAx>
      <c:valAx>
        <c:axId val="98330496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Månedsløn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328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0.11431508698174216"/>
                  <c:y val="-0.5771304788868376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8706478976779981"/>
                  <c:y val="-0.43732468214465109"/>
                </c:manualLayout>
              </c:layout>
              <c:numFmt formatCode="General" sourceLinked="0"/>
            </c:trendlineLbl>
          </c:trendline>
          <c:xVal>
            <c:numRef>
              <c:f>'Opg5.1.a-Løsn'!$B$2:$B$104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'Opg5.1.a-Løsn'!$E$2:$E$104</c:f>
              <c:numCache>
                <c:formatCode>General</c:formatCode>
                <c:ptCount val="103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20</c:v>
                </c:pt>
                <c:pt idx="15">
                  <c:v>14</c:v>
                </c:pt>
                <c:pt idx="16">
                  <c:v>15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1</c:v>
                </c:pt>
                <c:pt idx="25">
                  <c:v>0</c:v>
                </c:pt>
                <c:pt idx="26">
                  <c:v>15</c:v>
                </c:pt>
                <c:pt idx="27">
                  <c:v>12</c:v>
                </c:pt>
                <c:pt idx="28">
                  <c:v>10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10</c:v>
                </c:pt>
                <c:pt idx="53">
                  <c:v>20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5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12</c:v>
                </c:pt>
                <c:pt idx="66">
                  <c:v>1</c:v>
                </c:pt>
                <c:pt idx="67">
                  <c:v>5</c:v>
                </c:pt>
                <c:pt idx="68">
                  <c:v>10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12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5</c:v>
                </c:pt>
                <c:pt idx="83">
                  <c:v>2</c:v>
                </c:pt>
                <c:pt idx="84">
                  <c:v>7</c:v>
                </c:pt>
                <c:pt idx="85">
                  <c:v>8</c:v>
                </c:pt>
                <c:pt idx="86">
                  <c:v>5</c:v>
                </c:pt>
                <c:pt idx="87">
                  <c:v>7</c:v>
                </c:pt>
                <c:pt idx="88">
                  <c:v>5</c:v>
                </c:pt>
                <c:pt idx="89">
                  <c:v>0</c:v>
                </c:pt>
                <c:pt idx="90">
                  <c:v>5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5</c:v>
                </c:pt>
                <c:pt idx="97">
                  <c:v>0</c:v>
                </c:pt>
                <c:pt idx="98">
                  <c:v>0</c:v>
                </c:pt>
                <c:pt idx="99">
                  <c:v>8</c:v>
                </c:pt>
                <c:pt idx="100">
                  <c:v>2</c:v>
                </c:pt>
                <c:pt idx="101">
                  <c:v>8</c:v>
                </c:pt>
                <c:pt idx="10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51616"/>
        <c:axId val="97157888"/>
      </c:scatterChart>
      <c:valAx>
        <c:axId val="9715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157888"/>
        <c:crosses val="autoZero"/>
        <c:crossBetween val="midCat"/>
      </c:valAx>
      <c:valAx>
        <c:axId val="9715788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ANTAL Bøger  </a:t>
                </a:r>
              </a:p>
            </c:rich>
          </c:tx>
          <c:layout>
            <c:manualLayout>
              <c:xMode val="edge"/>
              <c:yMode val="edge"/>
              <c:x val="3.7681099490572433E-2"/>
              <c:y val="0.183290402653156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7151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ALDER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'Opg5.1.b-Løsn'!$B$2:$B$104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'Opg5.1.b-Løsn'!$J$47:$J$149</c:f>
              <c:numCache>
                <c:formatCode>General</c:formatCode>
                <c:ptCount val="103"/>
                <c:pt idx="0">
                  <c:v>-4.7930959933141235</c:v>
                </c:pt>
                <c:pt idx="1">
                  <c:v>16.573128927925687</c:v>
                </c:pt>
                <c:pt idx="2">
                  <c:v>-2.9145367266093816</c:v>
                </c:pt>
                <c:pt idx="3">
                  <c:v>-2.8291476690318929</c:v>
                </c:pt>
                <c:pt idx="4">
                  <c:v>-0.39081939635654095</c:v>
                </c:pt>
                <c:pt idx="5">
                  <c:v>-3.7077069357366348</c:v>
                </c:pt>
                <c:pt idx="6">
                  <c:v>-4.622317878159147</c:v>
                </c:pt>
                <c:pt idx="7">
                  <c:v>5.939353849165502</c:v>
                </c:pt>
                <c:pt idx="8">
                  <c:v>-1.0359774599046387</c:v>
                </c:pt>
                <c:pt idx="9">
                  <c:v>4.3909678279828022</c:v>
                </c:pt>
                <c:pt idx="10">
                  <c:v>-3.4762084539340297</c:v>
                </c:pt>
                <c:pt idx="11">
                  <c:v>-1.6337008629470571</c:v>
                </c:pt>
                <c:pt idx="12">
                  <c:v>-2.622317878159147</c:v>
                </c:pt>
                <c:pt idx="13">
                  <c:v>-1.6337008629470571</c:v>
                </c:pt>
                <c:pt idx="14">
                  <c:v>14.694569661220946</c:v>
                </c:pt>
                <c:pt idx="15">
                  <c:v>8.694569661220946</c:v>
                </c:pt>
                <c:pt idx="16">
                  <c:v>12.683186676433037</c:v>
                </c:pt>
                <c:pt idx="17">
                  <c:v>1.8292961006581541</c:v>
                </c:pt>
                <c:pt idx="18">
                  <c:v>-4.926316604658787E-2</c:v>
                </c:pt>
                <c:pt idx="19">
                  <c:v>-1.0359774599046387</c:v>
                </c:pt>
                <c:pt idx="20">
                  <c:v>7.1215149491083878</c:v>
                </c:pt>
                <c:pt idx="21">
                  <c:v>-1.7190899205245449</c:v>
                </c:pt>
                <c:pt idx="22">
                  <c:v>-2.9999257841868694</c:v>
                </c:pt>
                <c:pt idx="23">
                  <c:v>6.146183640038247</c:v>
                </c:pt>
                <c:pt idx="24">
                  <c:v>-5.073931856976448</c:v>
                </c:pt>
                <c:pt idx="25">
                  <c:v>-4.622317878159147</c:v>
                </c:pt>
                <c:pt idx="26">
                  <c:v>9.0968462581785285</c:v>
                </c:pt>
                <c:pt idx="27">
                  <c:v>6.0114572006010407</c:v>
                </c:pt>
                <c:pt idx="28">
                  <c:v>4.7799587187984347</c:v>
                </c:pt>
                <c:pt idx="29">
                  <c:v>-1.8177646842439827</c:v>
                </c:pt>
                <c:pt idx="30">
                  <c:v>-5.1346522236240766</c:v>
                </c:pt>
                <c:pt idx="31">
                  <c:v>-2.2314242659894745</c:v>
                </c:pt>
                <c:pt idx="32">
                  <c:v>2.5977976188555481</c:v>
                </c:pt>
                <c:pt idx="33">
                  <c:v>-5.3908193963565409</c:v>
                </c:pt>
                <c:pt idx="34">
                  <c:v>-5.6469865690890062</c:v>
                </c:pt>
                <c:pt idx="35">
                  <c:v>3.3662991370529429</c:v>
                </c:pt>
                <c:pt idx="36">
                  <c:v>-2.1460352084119867</c:v>
                </c:pt>
                <c:pt idx="37">
                  <c:v>0.97540552488327137</c:v>
                </c:pt>
                <c:pt idx="38">
                  <c:v>-2.2807616478491939</c:v>
                </c:pt>
                <c:pt idx="39">
                  <c:v>-1.292144632637104</c:v>
                </c:pt>
                <c:pt idx="40">
                  <c:v>-0.59764918722928773</c:v>
                </c:pt>
                <c:pt idx="41">
                  <c:v>-4.622317878159147</c:v>
                </c:pt>
                <c:pt idx="42">
                  <c:v>2.6091806036434591</c:v>
                </c:pt>
                <c:pt idx="43">
                  <c:v>-3.8538163599617525</c:v>
                </c:pt>
                <c:pt idx="44">
                  <c:v>-5.3054303387790531</c:v>
                </c:pt>
                <c:pt idx="45">
                  <c:v>-4.1953725902717061</c:v>
                </c:pt>
                <c:pt idx="46">
                  <c:v>-4.7930959933141235</c:v>
                </c:pt>
                <c:pt idx="47">
                  <c:v>-1.622317878159147</c:v>
                </c:pt>
                <c:pt idx="48">
                  <c:v>-3.1593209145539358</c:v>
                </c:pt>
                <c:pt idx="49">
                  <c:v>-1.2067555750596153</c:v>
                </c:pt>
                <c:pt idx="50">
                  <c:v>-2.4515397630041704</c:v>
                </c:pt>
                <c:pt idx="51">
                  <c:v>-1.7190899205245449</c:v>
                </c:pt>
                <c:pt idx="52">
                  <c:v>5.0361258915309</c:v>
                </c:pt>
                <c:pt idx="53">
                  <c:v>14.694569661220946</c:v>
                </c:pt>
                <c:pt idx="54">
                  <c:v>-3.4268710720743112</c:v>
                </c:pt>
                <c:pt idx="55">
                  <c:v>1.4023508127707123</c:v>
                </c:pt>
                <c:pt idx="56">
                  <c:v>-1.8044789781020336</c:v>
                </c:pt>
                <c:pt idx="57">
                  <c:v>-0.56159751151151838</c:v>
                </c:pt>
                <c:pt idx="58">
                  <c:v>-1.3775336902145918</c:v>
                </c:pt>
                <c:pt idx="59">
                  <c:v>-2.1460352084119867</c:v>
                </c:pt>
                <c:pt idx="60">
                  <c:v>-8.5314841764358107E-2</c:v>
                </c:pt>
                <c:pt idx="61">
                  <c:v>1.256241388545595</c:v>
                </c:pt>
                <c:pt idx="62">
                  <c:v>-4.5369288205816591</c:v>
                </c:pt>
                <c:pt idx="63">
                  <c:v>0.87863348251787254</c:v>
                </c:pt>
                <c:pt idx="64">
                  <c:v>-3.512260129651799</c:v>
                </c:pt>
                <c:pt idx="65">
                  <c:v>8.5731289279256888</c:v>
                </c:pt>
                <c:pt idx="66">
                  <c:v>-1.1460352084119867</c:v>
                </c:pt>
                <c:pt idx="67">
                  <c:v>0.37768212184085304</c:v>
                </c:pt>
                <c:pt idx="68">
                  <c:v>4.8653477763759234</c:v>
                </c:pt>
                <c:pt idx="69">
                  <c:v>-2.4875914387219398</c:v>
                </c:pt>
                <c:pt idx="70">
                  <c:v>-1.4629227477920805</c:v>
                </c:pt>
                <c:pt idx="71">
                  <c:v>-3.732375626666494</c:v>
                </c:pt>
                <c:pt idx="72">
                  <c:v>4.5731289279256888</c:v>
                </c:pt>
                <c:pt idx="73">
                  <c:v>-1.0359774599046387</c:v>
                </c:pt>
                <c:pt idx="74">
                  <c:v>-0.8651993447496622</c:v>
                </c:pt>
                <c:pt idx="75">
                  <c:v>-2.5729804962994285</c:v>
                </c:pt>
                <c:pt idx="76">
                  <c:v>6.267624373333506</c:v>
                </c:pt>
                <c:pt idx="77">
                  <c:v>-1.7190899205245449</c:v>
                </c:pt>
                <c:pt idx="78">
                  <c:v>4.0494115976728491</c:v>
                </c:pt>
                <c:pt idx="79">
                  <c:v>-2.060646150834498</c:v>
                </c:pt>
                <c:pt idx="80">
                  <c:v>-4.2200412812015653</c:v>
                </c:pt>
                <c:pt idx="81">
                  <c:v>-0.62231787815914696</c:v>
                </c:pt>
                <c:pt idx="82">
                  <c:v>-0.56159751151151838</c:v>
                </c:pt>
                <c:pt idx="83">
                  <c:v>-2.7930959933141235</c:v>
                </c:pt>
                <c:pt idx="84">
                  <c:v>1.267624373333506</c:v>
                </c:pt>
                <c:pt idx="85">
                  <c:v>2.0968462581785285</c:v>
                </c:pt>
                <c:pt idx="86">
                  <c:v>4.3055787704053143</c:v>
                </c:pt>
                <c:pt idx="87">
                  <c:v>3.1461836400382475</c:v>
                </c:pt>
                <c:pt idx="88">
                  <c:v>0.46307117941834086</c:v>
                </c:pt>
                <c:pt idx="89">
                  <c:v>-2.3168133235669632</c:v>
                </c:pt>
                <c:pt idx="90">
                  <c:v>1.9146851582356419</c:v>
                </c:pt>
                <c:pt idx="91">
                  <c:v>-1.512260129651799</c:v>
                </c:pt>
                <c:pt idx="92">
                  <c:v>-5.3908193963565409</c:v>
                </c:pt>
                <c:pt idx="93">
                  <c:v>-3.8784850508916122</c:v>
                </c:pt>
                <c:pt idx="94">
                  <c:v>-3.1707038993418459</c:v>
                </c:pt>
                <c:pt idx="95">
                  <c:v>-1.6583695538769163</c:v>
                </c:pt>
                <c:pt idx="96">
                  <c:v>-0.47620845393402966</c:v>
                </c:pt>
                <c:pt idx="97">
                  <c:v>-4.622317878159147</c:v>
                </c:pt>
                <c:pt idx="98">
                  <c:v>-2.060646150834498</c:v>
                </c:pt>
                <c:pt idx="99">
                  <c:v>2.1822353157560173</c:v>
                </c:pt>
                <c:pt idx="100">
                  <c:v>-3.4762084539340297</c:v>
                </c:pt>
                <c:pt idx="101">
                  <c:v>4.2315726976157357</c:v>
                </c:pt>
                <c:pt idx="102">
                  <c:v>-3.1707038993418459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71872"/>
        <c:axId val="97073792"/>
      </c:scatterChart>
      <c:valAx>
        <c:axId val="9707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ALDER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073792"/>
        <c:crosses val="autoZero"/>
        <c:crossBetween val="midCat"/>
      </c:valAx>
      <c:valAx>
        <c:axId val="97073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071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ALDER Linjetilpasningsplot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ANTAL Bøger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'Opg5.1.b-Løsn'!$B$2:$B$104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'Opg5.1.b-Løsn'!$E$2:$E$104</c:f>
              <c:numCache>
                <c:formatCode>General</c:formatCode>
                <c:ptCount val="103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20</c:v>
                </c:pt>
                <c:pt idx="15">
                  <c:v>14</c:v>
                </c:pt>
                <c:pt idx="16">
                  <c:v>15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1</c:v>
                </c:pt>
                <c:pt idx="25">
                  <c:v>0</c:v>
                </c:pt>
                <c:pt idx="26">
                  <c:v>15</c:v>
                </c:pt>
                <c:pt idx="27">
                  <c:v>12</c:v>
                </c:pt>
                <c:pt idx="28">
                  <c:v>10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10</c:v>
                </c:pt>
                <c:pt idx="53">
                  <c:v>20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5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12</c:v>
                </c:pt>
                <c:pt idx="66">
                  <c:v>1</c:v>
                </c:pt>
                <c:pt idx="67">
                  <c:v>5</c:v>
                </c:pt>
                <c:pt idx="68">
                  <c:v>10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12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5</c:v>
                </c:pt>
                <c:pt idx="83">
                  <c:v>2</c:v>
                </c:pt>
                <c:pt idx="84">
                  <c:v>7</c:v>
                </c:pt>
                <c:pt idx="85">
                  <c:v>8</c:v>
                </c:pt>
                <c:pt idx="86">
                  <c:v>5</c:v>
                </c:pt>
                <c:pt idx="87">
                  <c:v>7</c:v>
                </c:pt>
                <c:pt idx="88">
                  <c:v>5</c:v>
                </c:pt>
                <c:pt idx="89">
                  <c:v>0</c:v>
                </c:pt>
                <c:pt idx="90">
                  <c:v>5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5</c:v>
                </c:pt>
                <c:pt idx="97">
                  <c:v>0</c:v>
                </c:pt>
                <c:pt idx="98">
                  <c:v>0</c:v>
                </c:pt>
                <c:pt idx="99">
                  <c:v>8</c:v>
                </c:pt>
                <c:pt idx="100">
                  <c:v>2</c:v>
                </c:pt>
                <c:pt idx="101">
                  <c:v>8</c:v>
                </c:pt>
                <c:pt idx="10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Forudsagt ANTAL Bøger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'Opg5.1.b-Løsn'!$B$2:$B$104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'Opg5.1.b-Løsn'!$I$47:$I$149</c:f>
              <c:numCache>
                <c:formatCode>General</c:formatCode>
                <c:ptCount val="103"/>
                <c:pt idx="0">
                  <c:v>4.7930959933141235</c:v>
                </c:pt>
                <c:pt idx="1">
                  <c:v>3.4268710720743112</c:v>
                </c:pt>
                <c:pt idx="2">
                  <c:v>2.9145367266093816</c:v>
                </c:pt>
                <c:pt idx="3">
                  <c:v>2.8291476690318929</c:v>
                </c:pt>
                <c:pt idx="4">
                  <c:v>5.3908193963565409</c:v>
                </c:pt>
                <c:pt idx="5">
                  <c:v>4.7077069357366348</c:v>
                </c:pt>
                <c:pt idx="6">
                  <c:v>4.622317878159147</c:v>
                </c:pt>
                <c:pt idx="7">
                  <c:v>2.060646150834498</c:v>
                </c:pt>
                <c:pt idx="8">
                  <c:v>1.0359774599046387</c:v>
                </c:pt>
                <c:pt idx="9">
                  <c:v>0.60903217201719784</c:v>
                </c:pt>
                <c:pt idx="10">
                  <c:v>5.4762084539340297</c:v>
                </c:pt>
                <c:pt idx="11">
                  <c:v>1.6337008629470571</c:v>
                </c:pt>
                <c:pt idx="12">
                  <c:v>4.622317878159147</c:v>
                </c:pt>
                <c:pt idx="13">
                  <c:v>1.6337008629470571</c:v>
                </c:pt>
                <c:pt idx="14">
                  <c:v>5.3054303387790531</c:v>
                </c:pt>
                <c:pt idx="15">
                  <c:v>5.3054303387790531</c:v>
                </c:pt>
                <c:pt idx="16">
                  <c:v>2.3168133235669632</c:v>
                </c:pt>
                <c:pt idx="17">
                  <c:v>3.1707038993418459</c:v>
                </c:pt>
                <c:pt idx="18">
                  <c:v>5.0492631660465879</c:v>
                </c:pt>
                <c:pt idx="19">
                  <c:v>1.0359774599046387</c:v>
                </c:pt>
                <c:pt idx="20">
                  <c:v>4.8784850508916122</c:v>
                </c:pt>
                <c:pt idx="21">
                  <c:v>1.7190899205245449</c:v>
                </c:pt>
                <c:pt idx="22">
                  <c:v>2.9999257841868694</c:v>
                </c:pt>
                <c:pt idx="23">
                  <c:v>3.8538163599617525</c:v>
                </c:pt>
                <c:pt idx="24">
                  <c:v>6.073931856976448</c:v>
                </c:pt>
                <c:pt idx="25">
                  <c:v>4.622317878159147</c:v>
                </c:pt>
                <c:pt idx="26">
                  <c:v>5.9031537418214715</c:v>
                </c:pt>
                <c:pt idx="27">
                  <c:v>5.9885427993989593</c:v>
                </c:pt>
                <c:pt idx="28">
                  <c:v>5.2200412812015653</c:v>
                </c:pt>
                <c:pt idx="29">
                  <c:v>5.8177646842439827</c:v>
                </c:pt>
                <c:pt idx="30">
                  <c:v>5.1346522236240766</c:v>
                </c:pt>
                <c:pt idx="31">
                  <c:v>2.2314242659894745</c:v>
                </c:pt>
                <c:pt idx="32">
                  <c:v>2.4022023811444519</c:v>
                </c:pt>
                <c:pt idx="33">
                  <c:v>5.3908193963565409</c:v>
                </c:pt>
                <c:pt idx="34">
                  <c:v>5.6469865690890062</c:v>
                </c:pt>
                <c:pt idx="35">
                  <c:v>1.6337008629470571</c:v>
                </c:pt>
                <c:pt idx="36">
                  <c:v>2.1460352084119867</c:v>
                </c:pt>
                <c:pt idx="37">
                  <c:v>4.0245944751167286</c:v>
                </c:pt>
                <c:pt idx="38">
                  <c:v>4.2807616478491939</c:v>
                </c:pt>
                <c:pt idx="39">
                  <c:v>1.292144632637104</c:v>
                </c:pt>
                <c:pt idx="40">
                  <c:v>3.5976491872292877</c:v>
                </c:pt>
                <c:pt idx="41">
                  <c:v>4.622317878159147</c:v>
                </c:pt>
                <c:pt idx="42">
                  <c:v>5.3908193963565409</c:v>
                </c:pt>
                <c:pt idx="43">
                  <c:v>3.8538163599617525</c:v>
                </c:pt>
                <c:pt idx="44">
                  <c:v>5.3054303387790531</c:v>
                </c:pt>
                <c:pt idx="45">
                  <c:v>4.1953725902717061</c:v>
                </c:pt>
                <c:pt idx="46">
                  <c:v>4.7930959933141235</c:v>
                </c:pt>
                <c:pt idx="47">
                  <c:v>4.622317878159147</c:v>
                </c:pt>
                <c:pt idx="48">
                  <c:v>6.1593209145539358</c:v>
                </c:pt>
                <c:pt idx="49">
                  <c:v>1.2067555750596153</c:v>
                </c:pt>
                <c:pt idx="50">
                  <c:v>4.4515397630041704</c:v>
                </c:pt>
                <c:pt idx="51">
                  <c:v>1.7190899205245449</c:v>
                </c:pt>
                <c:pt idx="52">
                  <c:v>4.9638741084691</c:v>
                </c:pt>
                <c:pt idx="53">
                  <c:v>5.3054303387790531</c:v>
                </c:pt>
                <c:pt idx="54">
                  <c:v>3.4268710720743112</c:v>
                </c:pt>
                <c:pt idx="55">
                  <c:v>3.5976491872292877</c:v>
                </c:pt>
                <c:pt idx="56">
                  <c:v>1.8044789781020336</c:v>
                </c:pt>
                <c:pt idx="57">
                  <c:v>5.5615975115115184</c:v>
                </c:pt>
                <c:pt idx="58">
                  <c:v>1.3775336902145918</c:v>
                </c:pt>
                <c:pt idx="59">
                  <c:v>2.1460352084119867</c:v>
                </c:pt>
                <c:pt idx="60">
                  <c:v>3.0853148417643581</c:v>
                </c:pt>
                <c:pt idx="61">
                  <c:v>2.743758611454405</c:v>
                </c:pt>
                <c:pt idx="62">
                  <c:v>4.5369288205816591</c:v>
                </c:pt>
                <c:pt idx="63">
                  <c:v>1.1213665174821275</c:v>
                </c:pt>
                <c:pt idx="64">
                  <c:v>3.512260129651799</c:v>
                </c:pt>
                <c:pt idx="65">
                  <c:v>3.4268710720743112</c:v>
                </c:pt>
                <c:pt idx="66">
                  <c:v>2.1460352084119867</c:v>
                </c:pt>
                <c:pt idx="67">
                  <c:v>4.622317878159147</c:v>
                </c:pt>
                <c:pt idx="68">
                  <c:v>5.1346522236240766</c:v>
                </c:pt>
                <c:pt idx="69">
                  <c:v>2.4875914387219398</c:v>
                </c:pt>
                <c:pt idx="70">
                  <c:v>1.4629227477920805</c:v>
                </c:pt>
                <c:pt idx="71">
                  <c:v>5.732375626666494</c:v>
                </c:pt>
                <c:pt idx="72">
                  <c:v>3.4268710720743112</c:v>
                </c:pt>
                <c:pt idx="73">
                  <c:v>1.0359774599046387</c:v>
                </c:pt>
                <c:pt idx="74">
                  <c:v>0.8651993447496622</c:v>
                </c:pt>
                <c:pt idx="75">
                  <c:v>2.5729804962994285</c:v>
                </c:pt>
                <c:pt idx="76">
                  <c:v>5.732375626666494</c:v>
                </c:pt>
                <c:pt idx="77">
                  <c:v>1.7190899205245449</c:v>
                </c:pt>
                <c:pt idx="78">
                  <c:v>0.95058840232715092</c:v>
                </c:pt>
                <c:pt idx="79">
                  <c:v>2.060646150834498</c:v>
                </c:pt>
                <c:pt idx="80">
                  <c:v>5.2200412812015653</c:v>
                </c:pt>
                <c:pt idx="81">
                  <c:v>4.622317878159147</c:v>
                </c:pt>
                <c:pt idx="82">
                  <c:v>5.5615975115115184</c:v>
                </c:pt>
                <c:pt idx="83">
                  <c:v>4.7930959933141235</c:v>
                </c:pt>
                <c:pt idx="84">
                  <c:v>5.732375626666494</c:v>
                </c:pt>
                <c:pt idx="85">
                  <c:v>5.9031537418214715</c:v>
                </c:pt>
                <c:pt idx="86">
                  <c:v>0.69442122959468566</c:v>
                </c:pt>
                <c:pt idx="87">
                  <c:v>3.8538163599617525</c:v>
                </c:pt>
                <c:pt idx="88">
                  <c:v>4.5369288205816591</c:v>
                </c:pt>
                <c:pt idx="89">
                  <c:v>2.3168133235669632</c:v>
                </c:pt>
                <c:pt idx="90">
                  <c:v>3.0853148417643581</c:v>
                </c:pt>
                <c:pt idx="91">
                  <c:v>3.512260129651799</c:v>
                </c:pt>
                <c:pt idx="92">
                  <c:v>5.3908193963565409</c:v>
                </c:pt>
                <c:pt idx="93">
                  <c:v>4.8784850508916122</c:v>
                </c:pt>
                <c:pt idx="94">
                  <c:v>3.1707038993418459</c:v>
                </c:pt>
                <c:pt idx="95">
                  <c:v>2.6583695538769163</c:v>
                </c:pt>
                <c:pt idx="96">
                  <c:v>5.4762084539340297</c:v>
                </c:pt>
                <c:pt idx="97">
                  <c:v>4.622317878159147</c:v>
                </c:pt>
                <c:pt idx="98">
                  <c:v>2.060646150834498</c:v>
                </c:pt>
                <c:pt idx="99">
                  <c:v>5.8177646842439827</c:v>
                </c:pt>
                <c:pt idx="100">
                  <c:v>5.4762084539340297</c:v>
                </c:pt>
                <c:pt idx="101">
                  <c:v>3.7684273023842643</c:v>
                </c:pt>
                <c:pt idx="102">
                  <c:v>3.1707038993418459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07328"/>
        <c:axId val="97113600"/>
      </c:scatterChart>
      <c:valAx>
        <c:axId val="9710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ALDER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113600"/>
        <c:crosses val="autoZero"/>
        <c:crossBetween val="midCat"/>
      </c:valAx>
      <c:valAx>
        <c:axId val="97113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ANTAL Bøger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107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ALDER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'Opg5.1.c-Løsn'!$B$2:$B$104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'Opg5.1.c-Løsn'!$L$66:$L$168</c:f>
              <c:numCache>
                <c:formatCode>General</c:formatCode>
                <c:ptCount val="103"/>
                <c:pt idx="0">
                  <c:v>-3.3430911209203962</c:v>
                </c:pt>
                <c:pt idx="1">
                  <c:v>14.640950111153597</c:v>
                </c:pt>
                <c:pt idx="2">
                  <c:v>-1.3579828551850865</c:v>
                </c:pt>
                <c:pt idx="3">
                  <c:v>-1.2677506612880269</c:v>
                </c:pt>
                <c:pt idx="4">
                  <c:v>1.0252835218001874</c:v>
                </c:pt>
                <c:pt idx="5">
                  <c:v>-2.2528589270233357</c:v>
                </c:pt>
                <c:pt idx="6">
                  <c:v>-3.162626733126277</c:v>
                </c:pt>
                <c:pt idx="7">
                  <c:v>7.5443390837855091</c:v>
                </c:pt>
                <c:pt idx="8">
                  <c:v>-2.8325484597287369</c:v>
                </c:pt>
                <c:pt idx="9">
                  <c:v>2.6186125097565611</c:v>
                </c:pt>
                <c:pt idx="10">
                  <c:v>-5.5246225423758304</c:v>
                </c:pt>
                <c:pt idx="11">
                  <c:v>-3.4641738170081533</c:v>
                </c:pt>
                <c:pt idx="12">
                  <c:v>-1.162626733126277</c:v>
                </c:pt>
                <c:pt idx="13">
                  <c:v>-4.4999467291941819E-3</c:v>
                </c:pt>
                <c:pt idx="14">
                  <c:v>12.655841845418289</c:v>
                </c:pt>
                <c:pt idx="15">
                  <c:v>6.6558418454182888</c:v>
                </c:pt>
                <c:pt idx="16">
                  <c:v>10.813968631815371</c:v>
                </c:pt>
                <c:pt idx="17">
                  <c:v>3.3713205631237346</c:v>
                </c:pt>
                <c:pt idx="18">
                  <c:v>-2.0734615728905332</c:v>
                </c:pt>
                <c:pt idx="19">
                  <c:v>0.6271254105502222</c:v>
                </c:pt>
                <c:pt idx="20">
                  <c:v>5.107002814903586</c:v>
                </c:pt>
                <c:pt idx="21">
                  <c:v>-9.4732140626253791E-2</c:v>
                </c:pt>
                <c:pt idx="22">
                  <c:v>-1.4482150490821462</c:v>
                </c:pt>
                <c:pt idx="23">
                  <c:v>4.1897891416682995</c:v>
                </c:pt>
                <c:pt idx="24">
                  <c:v>-3.6965740293762881</c:v>
                </c:pt>
                <c:pt idx="25">
                  <c:v>-3.162626733126277</c:v>
                </c:pt>
                <c:pt idx="26">
                  <c:v>7.0242164881388716</c:v>
                </c:pt>
                <c:pt idx="27">
                  <c:v>3.933984294241812</c:v>
                </c:pt>
                <c:pt idx="28">
                  <c:v>6.2057479095943062</c:v>
                </c:pt>
                <c:pt idx="29">
                  <c:v>-3.8855513179640688</c:v>
                </c:pt>
                <c:pt idx="30">
                  <c:v>-3.7040198965086337</c:v>
                </c:pt>
                <c:pt idx="31">
                  <c:v>-4.0957991742875697</c:v>
                </c:pt>
                <c:pt idx="32">
                  <c:v>4.1834103081972707</c:v>
                </c:pt>
                <c:pt idx="33">
                  <c:v>-3.9747164781998126</c:v>
                </c:pt>
                <c:pt idx="34">
                  <c:v>-7.7050869301699496</c:v>
                </c:pt>
                <c:pt idx="35">
                  <c:v>1.5358261829918467</c:v>
                </c:pt>
                <c:pt idx="36">
                  <c:v>-4.0055669803905101</c:v>
                </c:pt>
                <c:pt idx="37">
                  <c:v>2.4689986241531394</c:v>
                </c:pt>
                <c:pt idx="38">
                  <c:v>-0.80169795753803852</c:v>
                </c:pt>
                <c:pt idx="39">
                  <c:v>-3.1032450414199158</c:v>
                </c:pt>
                <c:pt idx="40">
                  <c:v>-2.5395142766405217</c:v>
                </c:pt>
                <c:pt idx="41">
                  <c:v>-3.162626733126277</c:v>
                </c:pt>
                <c:pt idx="42">
                  <c:v>0.56560965152122833</c:v>
                </c:pt>
                <c:pt idx="43">
                  <c:v>-5.8102108583317005</c:v>
                </c:pt>
                <c:pt idx="44">
                  <c:v>-3.8844842843027521</c:v>
                </c:pt>
                <c:pt idx="45">
                  <c:v>-2.7114657636409789</c:v>
                </c:pt>
                <c:pt idx="46">
                  <c:v>-3.3430911209203962</c:v>
                </c:pt>
                <c:pt idx="47">
                  <c:v>-0.16262673312627696</c:v>
                </c:pt>
                <c:pt idx="48">
                  <c:v>-1.7868062232733486</c:v>
                </c:pt>
                <c:pt idx="49">
                  <c:v>0.44666102275610298</c:v>
                </c:pt>
                <c:pt idx="50">
                  <c:v>-0.98216234533215774</c:v>
                </c:pt>
                <c:pt idx="51">
                  <c:v>-9.4732140626253791E-2</c:v>
                </c:pt>
                <c:pt idx="52">
                  <c:v>3.0167706210065264</c:v>
                </c:pt>
                <c:pt idx="53">
                  <c:v>12.655841845418289</c:v>
                </c:pt>
                <c:pt idx="54">
                  <c:v>-5.3590498888464024</c:v>
                </c:pt>
                <c:pt idx="55">
                  <c:v>-0.53951427664052165</c:v>
                </c:pt>
                <c:pt idx="56">
                  <c:v>-0.1849643345233134</c:v>
                </c:pt>
                <c:pt idx="57">
                  <c:v>0.84481913400606956</c:v>
                </c:pt>
                <c:pt idx="58">
                  <c:v>0.26619663496198465</c:v>
                </c:pt>
                <c:pt idx="59">
                  <c:v>-4.0055669803905101</c:v>
                </c:pt>
                <c:pt idx="60">
                  <c:v>-1.9981211132581649</c:v>
                </c:pt>
                <c:pt idx="61">
                  <c:v>-0.63719233766992645</c:v>
                </c:pt>
                <c:pt idx="62">
                  <c:v>-3.0723945392292173</c:v>
                </c:pt>
                <c:pt idx="63">
                  <c:v>-0.92278065362579653</c:v>
                </c:pt>
                <c:pt idx="64">
                  <c:v>-5.449282082743462</c:v>
                </c:pt>
                <c:pt idx="65">
                  <c:v>10.100623981432557</c:v>
                </c:pt>
                <c:pt idx="66">
                  <c:v>-3.0055669803905101</c:v>
                </c:pt>
                <c:pt idx="67">
                  <c:v>-1.6223006034052361</c:v>
                </c:pt>
                <c:pt idx="68">
                  <c:v>6.2959801034913667</c:v>
                </c:pt>
                <c:pt idx="69">
                  <c:v>-0.90682188569978939</c:v>
                </c:pt>
                <c:pt idx="70">
                  <c:v>0.17596444106492504</c:v>
                </c:pt>
                <c:pt idx="71">
                  <c:v>-2.3356452537880497</c:v>
                </c:pt>
                <c:pt idx="72">
                  <c:v>2.6409501111535976</c:v>
                </c:pt>
                <c:pt idx="73">
                  <c:v>0.6271254105502222</c:v>
                </c:pt>
                <c:pt idx="74">
                  <c:v>0.80758979834434141</c:v>
                </c:pt>
                <c:pt idx="75">
                  <c:v>-4.4567279498758081</c:v>
                </c:pt>
                <c:pt idx="76">
                  <c:v>7.6643547462119503</c:v>
                </c:pt>
                <c:pt idx="77">
                  <c:v>-9.4732140626253791E-2</c:v>
                </c:pt>
                <c:pt idx="78">
                  <c:v>5.7173576044472814</c:v>
                </c:pt>
                <c:pt idx="79">
                  <c:v>-0.45566091621449134</c:v>
                </c:pt>
                <c:pt idx="80">
                  <c:v>-2.7942520904056933</c:v>
                </c:pt>
                <c:pt idx="81">
                  <c:v>0.83737326687372304</c:v>
                </c:pt>
                <c:pt idx="82">
                  <c:v>0.84481913400606956</c:v>
                </c:pt>
                <c:pt idx="83">
                  <c:v>-1.3430911209203962</c:v>
                </c:pt>
                <c:pt idx="84">
                  <c:v>2.6643547462119503</c:v>
                </c:pt>
                <c:pt idx="85">
                  <c:v>2.4216488138871561E-2</c:v>
                </c:pt>
                <c:pt idx="86">
                  <c:v>2.5283803158595015</c:v>
                </c:pt>
                <c:pt idx="87">
                  <c:v>1.1897891416682995</c:v>
                </c:pt>
                <c:pt idx="88">
                  <c:v>-1.5320684095081765</c:v>
                </c:pt>
                <c:pt idx="89">
                  <c:v>-0.72635749790567017</c:v>
                </c:pt>
                <c:pt idx="90">
                  <c:v>1.8788867418351174E-3</c:v>
                </c:pt>
                <c:pt idx="91">
                  <c:v>-3.449282082743462</c:v>
                </c:pt>
                <c:pt idx="92">
                  <c:v>-3.9747164781998126</c:v>
                </c:pt>
                <c:pt idx="93">
                  <c:v>-5.892997185096414</c:v>
                </c:pt>
                <c:pt idx="94">
                  <c:v>-1.6286794368762654</c:v>
                </c:pt>
                <c:pt idx="95">
                  <c:v>-3.5469601437728677</c:v>
                </c:pt>
                <c:pt idx="96">
                  <c:v>0.93505132790312828</c:v>
                </c:pt>
                <c:pt idx="97">
                  <c:v>-6.6223006034052361</c:v>
                </c:pt>
                <c:pt idx="98">
                  <c:v>-0.45566091621449134</c:v>
                </c:pt>
                <c:pt idx="99">
                  <c:v>3.5741225523148898</c:v>
                </c:pt>
                <c:pt idx="100">
                  <c:v>-2.0649486720968717</c:v>
                </c:pt>
                <c:pt idx="101">
                  <c:v>2.2800213355653591</c:v>
                </c:pt>
                <c:pt idx="102">
                  <c:v>-1.6286794368762654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57888"/>
        <c:axId val="95560064"/>
      </c:scatterChart>
      <c:valAx>
        <c:axId val="955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ALDER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5560064"/>
        <c:crosses val="autoZero"/>
        <c:crossBetween val="midCat"/>
      </c:valAx>
      <c:valAx>
        <c:axId val="95560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557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LAV udd.  Residualplot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'Opg5.1.c-Løsn'!$C$2:$C$104</c:f>
              <c:numCache>
                <c:formatCode>General</c:formatCode>
                <c:ptCount val="10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</c:numCache>
            </c:numRef>
          </c:xVal>
          <c:yVal>
            <c:numRef>
              <c:f>'Opg5.1.c-Løsn'!$L$66:$L$168</c:f>
              <c:numCache>
                <c:formatCode>General</c:formatCode>
                <c:ptCount val="103"/>
                <c:pt idx="0">
                  <c:v>-3.3430911209203962</c:v>
                </c:pt>
                <c:pt idx="1">
                  <c:v>14.640950111153597</c:v>
                </c:pt>
                <c:pt idx="2">
                  <c:v>-1.3579828551850865</c:v>
                </c:pt>
                <c:pt idx="3">
                  <c:v>-1.2677506612880269</c:v>
                </c:pt>
                <c:pt idx="4">
                  <c:v>1.0252835218001874</c:v>
                </c:pt>
                <c:pt idx="5">
                  <c:v>-2.2528589270233357</c:v>
                </c:pt>
                <c:pt idx="6">
                  <c:v>-3.162626733126277</c:v>
                </c:pt>
                <c:pt idx="7">
                  <c:v>7.5443390837855091</c:v>
                </c:pt>
                <c:pt idx="8">
                  <c:v>-2.8325484597287369</c:v>
                </c:pt>
                <c:pt idx="9">
                  <c:v>2.6186125097565611</c:v>
                </c:pt>
                <c:pt idx="10">
                  <c:v>-5.5246225423758304</c:v>
                </c:pt>
                <c:pt idx="11">
                  <c:v>-3.4641738170081533</c:v>
                </c:pt>
                <c:pt idx="12">
                  <c:v>-1.162626733126277</c:v>
                </c:pt>
                <c:pt idx="13">
                  <c:v>-4.4999467291941819E-3</c:v>
                </c:pt>
                <c:pt idx="14">
                  <c:v>12.655841845418289</c:v>
                </c:pt>
                <c:pt idx="15">
                  <c:v>6.6558418454182888</c:v>
                </c:pt>
                <c:pt idx="16">
                  <c:v>10.813968631815371</c:v>
                </c:pt>
                <c:pt idx="17">
                  <c:v>3.3713205631237346</c:v>
                </c:pt>
                <c:pt idx="18">
                  <c:v>-2.0734615728905332</c:v>
                </c:pt>
                <c:pt idx="19">
                  <c:v>0.6271254105502222</c:v>
                </c:pt>
                <c:pt idx="20">
                  <c:v>5.107002814903586</c:v>
                </c:pt>
                <c:pt idx="21">
                  <c:v>-9.4732140626253791E-2</c:v>
                </c:pt>
                <c:pt idx="22">
                  <c:v>-1.4482150490821462</c:v>
                </c:pt>
                <c:pt idx="23">
                  <c:v>4.1897891416682995</c:v>
                </c:pt>
                <c:pt idx="24">
                  <c:v>-3.6965740293762881</c:v>
                </c:pt>
                <c:pt idx="25">
                  <c:v>-3.162626733126277</c:v>
                </c:pt>
                <c:pt idx="26">
                  <c:v>7.0242164881388716</c:v>
                </c:pt>
                <c:pt idx="27">
                  <c:v>3.933984294241812</c:v>
                </c:pt>
                <c:pt idx="28">
                  <c:v>6.2057479095943062</c:v>
                </c:pt>
                <c:pt idx="29">
                  <c:v>-3.8855513179640688</c:v>
                </c:pt>
                <c:pt idx="30">
                  <c:v>-3.7040198965086337</c:v>
                </c:pt>
                <c:pt idx="31">
                  <c:v>-4.0957991742875697</c:v>
                </c:pt>
                <c:pt idx="32">
                  <c:v>4.1834103081972707</c:v>
                </c:pt>
                <c:pt idx="33">
                  <c:v>-3.9747164781998126</c:v>
                </c:pt>
                <c:pt idx="34">
                  <c:v>-7.7050869301699496</c:v>
                </c:pt>
                <c:pt idx="35">
                  <c:v>1.5358261829918467</c:v>
                </c:pt>
                <c:pt idx="36">
                  <c:v>-4.0055669803905101</c:v>
                </c:pt>
                <c:pt idx="37">
                  <c:v>2.4689986241531394</c:v>
                </c:pt>
                <c:pt idx="38">
                  <c:v>-0.80169795753803852</c:v>
                </c:pt>
                <c:pt idx="39">
                  <c:v>-3.1032450414199158</c:v>
                </c:pt>
                <c:pt idx="40">
                  <c:v>-2.5395142766405217</c:v>
                </c:pt>
                <c:pt idx="41">
                  <c:v>-3.162626733126277</c:v>
                </c:pt>
                <c:pt idx="42">
                  <c:v>0.56560965152122833</c:v>
                </c:pt>
                <c:pt idx="43">
                  <c:v>-5.8102108583317005</c:v>
                </c:pt>
                <c:pt idx="44">
                  <c:v>-3.8844842843027521</c:v>
                </c:pt>
                <c:pt idx="45">
                  <c:v>-2.7114657636409789</c:v>
                </c:pt>
                <c:pt idx="46">
                  <c:v>-3.3430911209203962</c:v>
                </c:pt>
                <c:pt idx="47">
                  <c:v>-0.16262673312627696</c:v>
                </c:pt>
                <c:pt idx="48">
                  <c:v>-1.7868062232733486</c:v>
                </c:pt>
                <c:pt idx="49">
                  <c:v>0.44666102275610298</c:v>
                </c:pt>
                <c:pt idx="50">
                  <c:v>-0.98216234533215774</c:v>
                </c:pt>
                <c:pt idx="51">
                  <c:v>-9.4732140626253791E-2</c:v>
                </c:pt>
                <c:pt idx="52">
                  <c:v>3.0167706210065264</c:v>
                </c:pt>
                <c:pt idx="53">
                  <c:v>12.655841845418289</c:v>
                </c:pt>
                <c:pt idx="54">
                  <c:v>-5.3590498888464024</c:v>
                </c:pt>
                <c:pt idx="55">
                  <c:v>-0.53951427664052165</c:v>
                </c:pt>
                <c:pt idx="56">
                  <c:v>-0.1849643345233134</c:v>
                </c:pt>
                <c:pt idx="57">
                  <c:v>0.84481913400606956</c:v>
                </c:pt>
                <c:pt idx="58">
                  <c:v>0.26619663496198465</c:v>
                </c:pt>
                <c:pt idx="59">
                  <c:v>-4.0055669803905101</c:v>
                </c:pt>
                <c:pt idx="60">
                  <c:v>-1.9981211132581649</c:v>
                </c:pt>
                <c:pt idx="61">
                  <c:v>-0.63719233766992645</c:v>
                </c:pt>
                <c:pt idx="62">
                  <c:v>-3.0723945392292173</c:v>
                </c:pt>
                <c:pt idx="63">
                  <c:v>-0.92278065362579653</c:v>
                </c:pt>
                <c:pt idx="64">
                  <c:v>-5.449282082743462</c:v>
                </c:pt>
                <c:pt idx="65">
                  <c:v>10.100623981432557</c:v>
                </c:pt>
                <c:pt idx="66">
                  <c:v>-3.0055669803905101</c:v>
                </c:pt>
                <c:pt idx="67">
                  <c:v>-1.6223006034052361</c:v>
                </c:pt>
                <c:pt idx="68">
                  <c:v>6.2959801034913667</c:v>
                </c:pt>
                <c:pt idx="69">
                  <c:v>-0.90682188569978939</c:v>
                </c:pt>
                <c:pt idx="70">
                  <c:v>0.17596444106492504</c:v>
                </c:pt>
                <c:pt idx="71">
                  <c:v>-2.3356452537880497</c:v>
                </c:pt>
                <c:pt idx="72">
                  <c:v>2.6409501111535976</c:v>
                </c:pt>
                <c:pt idx="73">
                  <c:v>0.6271254105502222</c:v>
                </c:pt>
                <c:pt idx="74">
                  <c:v>0.80758979834434141</c:v>
                </c:pt>
                <c:pt idx="75">
                  <c:v>-4.4567279498758081</c:v>
                </c:pt>
                <c:pt idx="76">
                  <c:v>7.6643547462119503</c:v>
                </c:pt>
                <c:pt idx="77">
                  <c:v>-9.4732140626253791E-2</c:v>
                </c:pt>
                <c:pt idx="78">
                  <c:v>5.7173576044472814</c:v>
                </c:pt>
                <c:pt idx="79">
                  <c:v>-0.45566091621449134</c:v>
                </c:pt>
                <c:pt idx="80">
                  <c:v>-2.7942520904056933</c:v>
                </c:pt>
                <c:pt idx="81">
                  <c:v>0.83737326687372304</c:v>
                </c:pt>
                <c:pt idx="82">
                  <c:v>0.84481913400606956</c:v>
                </c:pt>
                <c:pt idx="83">
                  <c:v>-1.3430911209203962</c:v>
                </c:pt>
                <c:pt idx="84">
                  <c:v>2.6643547462119503</c:v>
                </c:pt>
                <c:pt idx="85">
                  <c:v>2.4216488138871561E-2</c:v>
                </c:pt>
                <c:pt idx="86">
                  <c:v>2.5283803158595015</c:v>
                </c:pt>
                <c:pt idx="87">
                  <c:v>1.1897891416682995</c:v>
                </c:pt>
                <c:pt idx="88">
                  <c:v>-1.5320684095081765</c:v>
                </c:pt>
                <c:pt idx="89">
                  <c:v>-0.72635749790567017</c:v>
                </c:pt>
                <c:pt idx="90">
                  <c:v>1.8788867418351174E-3</c:v>
                </c:pt>
                <c:pt idx="91">
                  <c:v>-3.449282082743462</c:v>
                </c:pt>
                <c:pt idx="92">
                  <c:v>-3.9747164781998126</c:v>
                </c:pt>
                <c:pt idx="93">
                  <c:v>-5.892997185096414</c:v>
                </c:pt>
                <c:pt idx="94">
                  <c:v>-1.6286794368762654</c:v>
                </c:pt>
                <c:pt idx="95">
                  <c:v>-3.5469601437728677</c:v>
                </c:pt>
                <c:pt idx="96">
                  <c:v>0.93505132790312828</c:v>
                </c:pt>
                <c:pt idx="97">
                  <c:v>-6.6223006034052361</c:v>
                </c:pt>
                <c:pt idx="98">
                  <c:v>-0.45566091621449134</c:v>
                </c:pt>
                <c:pt idx="99">
                  <c:v>3.5741225523148898</c:v>
                </c:pt>
                <c:pt idx="100">
                  <c:v>-2.0649486720968717</c:v>
                </c:pt>
                <c:pt idx="101">
                  <c:v>2.2800213355653591</c:v>
                </c:pt>
                <c:pt idx="102">
                  <c:v>-1.6286794368762654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01152"/>
        <c:axId val="96803072"/>
      </c:scatterChart>
      <c:valAx>
        <c:axId val="968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LAV udd.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6803072"/>
        <c:crosses val="autoZero"/>
        <c:crossBetween val="midCat"/>
      </c:valAx>
      <c:valAx>
        <c:axId val="9680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801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ALDER Linjetilpasningsplot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ANTAL Bøger</c:v>
          </c:tx>
          <c:spPr>
            <a:ln w="28575">
              <a:noFill/>
            </a:ln>
          </c:spPr>
          <c:xVal>
            <c:numRef>
              <c:f>'Opg5.1.c-Løsn'!$B$2:$B$104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'Opg5.1.c-Løsn'!$F$2:$F$104</c:f>
              <c:numCache>
                <c:formatCode>General</c:formatCode>
                <c:ptCount val="103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20</c:v>
                </c:pt>
                <c:pt idx="15">
                  <c:v>14</c:v>
                </c:pt>
                <c:pt idx="16">
                  <c:v>15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1</c:v>
                </c:pt>
                <c:pt idx="25">
                  <c:v>0</c:v>
                </c:pt>
                <c:pt idx="26">
                  <c:v>15</c:v>
                </c:pt>
                <c:pt idx="27">
                  <c:v>12</c:v>
                </c:pt>
                <c:pt idx="28">
                  <c:v>10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10</c:v>
                </c:pt>
                <c:pt idx="53">
                  <c:v>20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5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12</c:v>
                </c:pt>
                <c:pt idx="66">
                  <c:v>1</c:v>
                </c:pt>
                <c:pt idx="67">
                  <c:v>5</c:v>
                </c:pt>
                <c:pt idx="68">
                  <c:v>10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12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5</c:v>
                </c:pt>
                <c:pt idx="83">
                  <c:v>2</c:v>
                </c:pt>
                <c:pt idx="84">
                  <c:v>7</c:v>
                </c:pt>
                <c:pt idx="85">
                  <c:v>8</c:v>
                </c:pt>
                <c:pt idx="86">
                  <c:v>5</c:v>
                </c:pt>
                <c:pt idx="87">
                  <c:v>7</c:v>
                </c:pt>
                <c:pt idx="88">
                  <c:v>5</c:v>
                </c:pt>
                <c:pt idx="89">
                  <c:v>0</c:v>
                </c:pt>
                <c:pt idx="90">
                  <c:v>5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5</c:v>
                </c:pt>
                <c:pt idx="97">
                  <c:v>0</c:v>
                </c:pt>
                <c:pt idx="98">
                  <c:v>0</c:v>
                </c:pt>
                <c:pt idx="99">
                  <c:v>8</c:v>
                </c:pt>
                <c:pt idx="100">
                  <c:v>2</c:v>
                </c:pt>
                <c:pt idx="101">
                  <c:v>8</c:v>
                </c:pt>
                <c:pt idx="10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Forudsagt ANTAL Bøger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'Opg5.1.c-Løsn'!$B$2:$B$104</c:f>
              <c:numCache>
                <c:formatCode>General</c:formatCode>
                <c:ptCount val="103"/>
                <c:pt idx="0">
                  <c:v>35</c:v>
                </c:pt>
                <c:pt idx="1">
                  <c:v>51</c:v>
                </c:pt>
                <c:pt idx="2">
                  <c:v>57</c:v>
                </c:pt>
                <c:pt idx="3">
                  <c:v>58</c:v>
                </c:pt>
                <c:pt idx="4">
                  <c:v>28</c:v>
                </c:pt>
                <c:pt idx="5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79</c:v>
                </c:pt>
                <c:pt idx="9">
                  <c:v>84</c:v>
                </c:pt>
                <c:pt idx="10">
                  <c:v>27</c:v>
                </c:pt>
                <c:pt idx="11">
                  <c:v>72</c:v>
                </c:pt>
                <c:pt idx="12">
                  <c:v>37</c:v>
                </c:pt>
                <c:pt idx="13">
                  <c:v>72</c:v>
                </c:pt>
                <c:pt idx="14">
                  <c:v>29</c:v>
                </c:pt>
                <c:pt idx="15">
                  <c:v>29</c:v>
                </c:pt>
                <c:pt idx="16">
                  <c:v>64</c:v>
                </c:pt>
                <c:pt idx="17">
                  <c:v>54</c:v>
                </c:pt>
                <c:pt idx="18">
                  <c:v>32</c:v>
                </c:pt>
                <c:pt idx="19">
                  <c:v>79</c:v>
                </c:pt>
                <c:pt idx="20">
                  <c:v>34</c:v>
                </c:pt>
                <c:pt idx="21">
                  <c:v>71</c:v>
                </c:pt>
                <c:pt idx="22">
                  <c:v>56</c:v>
                </c:pt>
                <c:pt idx="23">
                  <c:v>46</c:v>
                </c:pt>
                <c:pt idx="24">
                  <c:v>20</c:v>
                </c:pt>
                <c:pt idx="25">
                  <c:v>37</c:v>
                </c:pt>
                <c:pt idx="26">
                  <c:v>22</c:v>
                </c:pt>
                <c:pt idx="27">
                  <c:v>21</c:v>
                </c:pt>
                <c:pt idx="28">
                  <c:v>30</c:v>
                </c:pt>
                <c:pt idx="29">
                  <c:v>23</c:v>
                </c:pt>
                <c:pt idx="30">
                  <c:v>31</c:v>
                </c:pt>
                <c:pt idx="31">
                  <c:v>65</c:v>
                </c:pt>
                <c:pt idx="32">
                  <c:v>63</c:v>
                </c:pt>
                <c:pt idx="33">
                  <c:v>28</c:v>
                </c:pt>
                <c:pt idx="34">
                  <c:v>25</c:v>
                </c:pt>
                <c:pt idx="35">
                  <c:v>72</c:v>
                </c:pt>
                <c:pt idx="36">
                  <c:v>66</c:v>
                </c:pt>
                <c:pt idx="37">
                  <c:v>44</c:v>
                </c:pt>
                <c:pt idx="38">
                  <c:v>41</c:v>
                </c:pt>
                <c:pt idx="39">
                  <c:v>76</c:v>
                </c:pt>
                <c:pt idx="40">
                  <c:v>49</c:v>
                </c:pt>
                <c:pt idx="41">
                  <c:v>37</c:v>
                </c:pt>
                <c:pt idx="42">
                  <c:v>28</c:v>
                </c:pt>
                <c:pt idx="43">
                  <c:v>46</c:v>
                </c:pt>
                <c:pt idx="44">
                  <c:v>29</c:v>
                </c:pt>
                <c:pt idx="45">
                  <c:v>42</c:v>
                </c:pt>
                <c:pt idx="46">
                  <c:v>35</c:v>
                </c:pt>
                <c:pt idx="47">
                  <c:v>37</c:v>
                </c:pt>
                <c:pt idx="48">
                  <c:v>19</c:v>
                </c:pt>
                <c:pt idx="49">
                  <c:v>77</c:v>
                </c:pt>
                <c:pt idx="50">
                  <c:v>39</c:v>
                </c:pt>
                <c:pt idx="51">
                  <c:v>71</c:v>
                </c:pt>
                <c:pt idx="52">
                  <c:v>33</c:v>
                </c:pt>
                <c:pt idx="53">
                  <c:v>29</c:v>
                </c:pt>
                <c:pt idx="54">
                  <c:v>51</c:v>
                </c:pt>
                <c:pt idx="55">
                  <c:v>49</c:v>
                </c:pt>
                <c:pt idx="56">
                  <c:v>70</c:v>
                </c:pt>
                <c:pt idx="57">
                  <c:v>26</c:v>
                </c:pt>
                <c:pt idx="58">
                  <c:v>75</c:v>
                </c:pt>
                <c:pt idx="59">
                  <c:v>66</c:v>
                </c:pt>
                <c:pt idx="60">
                  <c:v>55</c:v>
                </c:pt>
                <c:pt idx="61">
                  <c:v>59</c:v>
                </c:pt>
                <c:pt idx="62">
                  <c:v>38</c:v>
                </c:pt>
                <c:pt idx="63">
                  <c:v>78</c:v>
                </c:pt>
                <c:pt idx="64">
                  <c:v>50</c:v>
                </c:pt>
                <c:pt idx="65">
                  <c:v>51</c:v>
                </c:pt>
                <c:pt idx="66">
                  <c:v>66</c:v>
                </c:pt>
                <c:pt idx="67">
                  <c:v>37</c:v>
                </c:pt>
                <c:pt idx="68">
                  <c:v>31</c:v>
                </c:pt>
                <c:pt idx="69">
                  <c:v>62</c:v>
                </c:pt>
                <c:pt idx="70">
                  <c:v>74</c:v>
                </c:pt>
                <c:pt idx="71">
                  <c:v>24</c:v>
                </c:pt>
                <c:pt idx="72">
                  <c:v>51</c:v>
                </c:pt>
                <c:pt idx="73">
                  <c:v>79</c:v>
                </c:pt>
                <c:pt idx="74">
                  <c:v>81</c:v>
                </c:pt>
                <c:pt idx="75">
                  <c:v>61</c:v>
                </c:pt>
                <c:pt idx="76">
                  <c:v>24</c:v>
                </c:pt>
                <c:pt idx="77">
                  <c:v>71</c:v>
                </c:pt>
                <c:pt idx="78">
                  <c:v>80</c:v>
                </c:pt>
                <c:pt idx="79">
                  <c:v>67</c:v>
                </c:pt>
                <c:pt idx="80">
                  <c:v>30</c:v>
                </c:pt>
                <c:pt idx="81">
                  <c:v>37</c:v>
                </c:pt>
                <c:pt idx="82">
                  <c:v>26</c:v>
                </c:pt>
                <c:pt idx="83">
                  <c:v>35</c:v>
                </c:pt>
                <c:pt idx="84">
                  <c:v>24</c:v>
                </c:pt>
                <c:pt idx="85">
                  <c:v>22</c:v>
                </c:pt>
                <c:pt idx="86">
                  <c:v>83</c:v>
                </c:pt>
                <c:pt idx="87">
                  <c:v>46</c:v>
                </c:pt>
                <c:pt idx="88">
                  <c:v>38</c:v>
                </c:pt>
                <c:pt idx="89">
                  <c:v>64</c:v>
                </c:pt>
                <c:pt idx="90">
                  <c:v>55</c:v>
                </c:pt>
                <c:pt idx="91">
                  <c:v>50</c:v>
                </c:pt>
                <c:pt idx="92">
                  <c:v>28</c:v>
                </c:pt>
                <c:pt idx="93">
                  <c:v>34</c:v>
                </c:pt>
                <c:pt idx="94">
                  <c:v>54</c:v>
                </c:pt>
                <c:pt idx="95">
                  <c:v>60</c:v>
                </c:pt>
                <c:pt idx="96">
                  <c:v>27</c:v>
                </c:pt>
                <c:pt idx="97">
                  <c:v>37</c:v>
                </c:pt>
                <c:pt idx="98">
                  <c:v>67</c:v>
                </c:pt>
                <c:pt idx="99">
                  <c:v>23</c:v>
                </c:pt>
                <c:pt idx="100">
                  <c:v>27</c:v>
                </c:pt>
                <c:pt idx="101">
                  <c:v>47</c:v>
                </c:pt>
                <c:pt idx="102">
                  <c:v>54</c:v>
                </c:pt>
              </c:numCache>
            </c:numRef>
          </c:xVal>
          <c:yVal>
            <c:numRef>
              <c:f>'Opg5.1.c-Løsn'!$K$66:$K$168</c:f>
              <c:numCache>
                <c:formatCode>General</c:formatCode>
                <c:ptCount val="103"/>
                <c:pt idx="0">
                  <c:v>3.3430911209203962</c:v>
                </c:pt>
                <c:pt idx="1">
                  <c:v>5.3590498888464024</c:v>
                </c:pt>
                <c:pt idx="2">
                  <c:v>1.3579828551850865</c:v>
                </c:pt>
                <c:pt idx="3">
                  <c:v>1.2677506612880269</c:v>
                </c:pt>
                <c:pt idx="4">
                  <c:v>3.9747164781998126</c:v>
                </c:pt>
                <c:pt idx="5">
                  <c:v>3.2528589270233357</c:v>
                </c:pt>
                <c:pt idx="6">
                  <c:v>3.162626733126277</c:v>
                </c:pt>
                <c:pt idx="7">
                  <c:v>0.45566091621449134</c:v>
                </c:pt>
                <c:pt idx="8">
                  <c:v>2.8325484597287369</c:v>
                </c:pt>
                <c:pt idx="9">
                  <c:v>2.3813874902434389</c:v>
                </c:pt>
                <c:pt idx="10">
                  <c:v>7.5246225423758304</c:v>
                </c:pt>
                <c:pt idx="11">
                  <c:v>3.4641738170081533</c:v>
                </c:pt>
                <c:pt idx="12">
                  <c:v>3.162626733126277</c:v>
                </c:pt>
                <c:pt idx="13">
                  <c:v>4.4999467291941819E-3</c:v>
                </c:pt>
                <c:pt idx="14">
                  <c:v>7.3441581545817112</c:v>
                </c:pt>
                <c:pt idx="15">
                  <c:v>7.3441581545817112</c:v>
                </c:pt>
                <c:pt idx="16">
                  <c:v>4.1860313681846293</c:v>
                </c:pt>
                <c:pt idx="17">
                  <c:v>1.6286794368762654</c:v>
                </c:pt>
                <c:pt idx="18">
                  <c:v>7.0734615728905332</c:v>
                </c:pt>
                <c:pt idx="19">
                  <c:v>-0.6271254105502222</c:v>
                </c:pt>
                <c:pt idx="20">
                  <c:v>6.892997185096414</c:v>
                </c:pt>
                <c:pt idx="21">
                  <c:v>9.4732140626253791E-2</c:v>
                </c:pt>
                <c:pt idx="22">
                  <c:v>1.4482150490821462</c:v>
                </c:pt>
                <c:pt idx="23">
                  <c:v>5.8102108583317005</c:v>
                </c:pt>
                <c:pt idx="24">
                  <c:v>4.6965740293762881</c:v>
                </c:pt>
                <c:pt idx="25">
                  <c:v>3.162626733126277</c:v>
                </c:pt>
                <c:pt idx="26">
                  <c:v>7.9757835118611284</c:v>
                </c:pt>
                <c:pt idx="27">
                  <c:v>8.066015705758188</c:v>
                </c:pt>
                <c:pt idx="28">
                  <c:v>3.7942520904056933</c:v>
                </c:pt>
                <c:pt idx="29">
                  <c:v>7.8855513179640688</c:v>
                </c:pt>
                <c:pt idx="30">
                  <c:v>3.7040198965086337</c:v>
                </c:pt>
                <c:pt idx="31">
                  <c:v>4.0957991742875697</c:v>
                </c:pt>
                <c:pt idx="32">
                  <c:v>0.81658969180272978</c:v>
                </c:pt>
                <c:pt idx="33">
                  <c:v>3.9747164781998126</c:v>
                </c:pt>
                <c:pt idx="34">
                  <c:v>7.7050869301699496</c:v>
                </c:pt>
                <c:pt idx="35">
                  <c:v>3.4641738170081533</c:v>
                </c:pt>
                <c:pt idx="36">
                  <c:v>4.0055669803905101</c:v>
                </c:pt>
                <c:pt idx="37">
                  <c:v>2.5310013758468606</c:v>
                </c:pt>
                <c:pt idx="38">
                  <c:v>2.8016979575380385</c:v>
                </c:pt>
                <c:pt idx="39">
                  <c:v>3.1032450414199158</c:v>
                </c:pt>
                <c:pt idx="40">
                  <c:v>5.5395142766405217</c:v>
                </c:pt>
                <c:pt idx="41">
                  <c:v>3.162626733126277</c:v>
                </c:pt>
                <c:pt idx="42">
                  <c:v>7.4343903484787717</c:v>
                </c:pt>
                <c:pt idx="43">
                  <c:v>5.8102108583317005</c:v>
                </c:pt>
                <c:pt idx="44">
                  <c:v>3.8844842843027521</c:v>
                </c:pt>
                <c:pt idx="45">
                  <c:v>2.7114657636409789</c:v>
                </c:pt>
                <c:pt idx="46">
                  <c:v>3.3430911209203962</c:v>
                </c:pt>
                <c:pt idx="47">
                  <c:v>3.162626733126277</c:v>
                </c:pt>
                <c:pt idx="48">
                  <c:v>4.7868062232733486</c:v>
                </c:pt>
                <c:pt idx="49">
                  <c:v>-0.44666102275610298</c:v>
                </c:pt>
                <c:pt idx="50">
                  <c:v>2.9821623453321577</c:v>
                </c:pt>
                <c:pt idx="51">
                  <c:v>9.4732140626253791E-2</c:v>
                </c:pt>
                <c:pt idx="52">
                  <c:v>6.9832293789934736</c:v>
                </c:pt>
                <c:pt idx="53">
                  <c:v>7.3441581545817112</c:v>
                </c:pt>
                <c:pt idx="54">
                  <c:v>5.3590498888464024</c:v>
                </c:pt>
                <c:pt idx="55">
                  <c:v>5.5395142766405217</c:v>
                </c:pt>
                <c:pt idx="56">
                  <c:v>0.1849643345233134</c:v>
                </c:pt>
                <c:pt idx="57">
                  <c:v>4.1551808659939304</c:v>
                </c:pt>
                <c:pt idx="58">
                  <c:v>-0.26619663496198465</c:v>
                </c:pt>
                <c:pt idx="59">
                  <c:v>4.0055669803905101</c:v>
                </c:pt>
                <c:pt idx="60">
                  <c:v>4.9981211132581649</c:v>
                </c:pt>
                <c:pt idx="61">
                  <c:v>4.6371923376699264</c:v>
                </c:pt>
                <c:pt idx="62">
                  <c:v>3.0723945392292173</c:v>
                </c:pt>
                <c:pt idx="63">
                  <c:v>2.9227806536257965</c:v>
                </c:pt>
                <c:pt idx="64">
                  <c:v>5.449282082743462</c:v>
                </c:pt>
                <c:pt idx="65">
                  <c:v>1.8993760185674433</c:v>
                </c:pt>
                <c:pt idx="66">
                  <c:v>4.0055669803905101</c:v>
                </c:pt>
                <c:pt idx="67">
                  <c:v>6.6223006034052361</c:v>
                </c:pt>
                <c:pt idx="68">
                  <c:v>3.7040198965086337</c:v>
                </c:pt>
                <c:pt idx="69">
                  <c:v>0.90682188569978939</c:v>
                </c:pt>
                <c:pt idx="70">
                  <c:v>-0.17596444106492504</c:v>
                </c:pt>
                <c:pt idx="71">
                  <c:v>4.3356452537880497</c:v>
                </c:pt>
                <c:pt idx="72">
                  <c:v>5.3590498888464024</c:v>
                </c:pt>
                <c:pt idx="73">
                  <c:v>-0.6271254105502222</c:v>
                </c:pt>
                <c:pt idx="74">
                  <c:v>-0.80758979834434141</c:v>
                </c:pt>
                <c:pt idx="75">
                  <c:v>4.4567279498758081</c:v>
                </c:pt>
                <c:pt idx="76">
                  <c:v>4.3356452537880497</c:v>
                </c:pt>
                <c:pt idx="77">
                  <c:v>9.4732140626253791E-2</c:v>
                </c:pt>
                <c:pt idx="78">
                  <c:v>-0.7173576044472818</c:v>
                </c:pt>
                <c:pt idx="79">
                  <c:v>0.45566091621449134</c:v>
                </c:pt>
                <c:pt idx="80">
                  <c:v>3.7942520904056933</c:v>
                </c:pt>
                <c:pt idx="81">
                  <c:v>3.162626733126277</c:v>
                </c:pt>
                <c:pt idx="82">
                  <c:v>4.1551808659939304</c:v>
                </c:pt>
                <c:pt idx="83">
                  <c:v>3.3430911209203962</c:v>
                </c:pt>
                <c:pt idx="84">
                  <c:v>4.3356452537880497</c:v>
                </c:pt>
                <c:pt idx="85">
                  <c:v>7.9757835118611284</c:v>
                </c:pt>
                <c:pt idx="86">
                  <c:v>2.4716196841404985</c:v>
                </c:pt>
                <c:pt idx="87">
                  <c:v>5.8102108583317005</c:v>
                </c:pt>
                <c:pt idx="88">
                  <c:v>6.5320684095081765</c:v>
                </c:pt>
                <c:pt idx="89">
                  <c:v>0.72635749790567017</c:v>
                </c:pt>
                <c:pt idx="90">
                  <c:v>4.9981211132581649</c:v>
                </c:pt>
                <c:pt idx="91">
                  <c:v>5.449282082743462</c:v>
                </c:pt>
                <c:pt idx="92">
                  <c:v>3.9747164781998126</c:v>
                </c:pt>
                <c:pt idx="93">
                  <c:v>6.892997185096414</c:v>
                </c:pt>
                <c:pt idx="94">
                  <c:v>1.6286794368762654</c:v>
                </c:pt>
                <c:pt idx="95">
                  <c:v>4.5469601437728677</c:v>
                </c:pt>
                <c:pt idx="96">
                  <c:v>4.0649486720968717</c:v>
                </c:pt>
                <c:pt idx="97">
                  <c:v>6.6223006034052361</c:v>
                </c:pt>
                <c:pt idx="98">
                  <c:v>0.45566091621449134</c:v>
                </c:pt>
                <c:pt idx="99">
                  <c:v>4.4258774476851102</c:v>
                </c:pt>
                <c:pt idx="100">
                  <c:v>4.0649486720968717</c:v>
                </c:pt>
                <c:pt idx="101">
                  <c:v>5.7199786644346409</c:v>
                </c:pt>
                <c:pt idx="102">
                  <c:v>1.6286794368762654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97760"/>
        <c:axId val="97404032"/>
      </c:scatterChart>
      <c:valAx>
        <c:axId val="9739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ALDER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404032"/>
        <c:crosses val="autoZero"/>
        <c:crossBetween val="midCat"/>
      </c:valAx>
      <c:valAx>
        <c:axId val="9740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ANTAL Bøger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397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LAV udd. Linjetilpasningsplot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ANTAL Bøger</c:v>
          </c:tx>
          <c:spPr>
            <a:ln w="28575">
              <a:noFill/>
            </a:ln>
          </c:spPr>
          <c:xVal>
            <c:numRef>
              <c:f>'Opg5.1.c-Løsn'!$C$2:$C$104</c:f>
              <c:numCache>
                <c:formatCode>General</c:formatCode>
                <c:ptCount val="10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</c:numCache>
            </c:numRef>
          </c:xVal>
          <c:yVal>
            <c:numRef>
              <c:f>'Opg5.1.c-Løsn'!$F$2:$F$104</c:f>
              <c:numCache>
                <c:formatCode>General</c:formatCode>
                <c:ptCount val="103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20</c:v>
                </c:pt>
                <c:pt idx="15">
                  <c:v>14</c:v>
                </c:pt>
                <c:pt idx="16">
                  <c:v>15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1</c:v>
                </c:pt>
                <c:pt idx="25">
                  <c:v>0</c:v>
                </c:pt>
                <c:pt idx="26">
                  <c:v>15</c:v>
                </c:pt>
                <c:pt idx="27">
                  <c:v>12</c:v>
                </c:pt>
                <c:pt idx="28">
                  <c:v>10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10</c:v>
                </c:pt>
                <c:pt idx="53">
                  <c:v>20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5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12</c:v>
                </c:pt>
                <c:pt idx="66">
                  <c:v>1</c:v>
                </c:pt>
                <c:pt idx="67">
                  <c:v>5</c:v>
                </c:pt>
                <c:pt idx="68">
                  <c:v>10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12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5</c:v>
                </c:pt>
                <c:pt idx="83">
                  <c:v>2</c:v>
                </c:pt>
                <c:pt idx="84">
                  <c:v>7</c:v>
                </c:pt>
                <c:pt idx="85">
                  <c:v>8</c:v>
                </c:pt>
                <c:pt idx="86">
                  <c:v>5</c:v>
                </c:pt>
                <c:pt idx="87">
                  <c:v>7</c:v>
                </c:pt>
                <c:pt idx="88">
                  <c:v>5</c:v>
                </c:pt>
                <c:pt idx="89">
                  <c:v>0</c:v>
                </c:pt>
                <c:pt idx="90">
                  <c:v>5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5</c:v>
                </c:pt>
                <c:pt idx="97">
                  <c:v>0</c:v>
                </c:pt>
                <c:pt idx="98">
                  <c:v>0</c:v>
                </c:pt>
                <c:pt idx="99">
                  <c:v>8</c:v>
                </c:pt>
                <c:pt idx="100">
                  <c:v>2</c:v>
                </c:pt>
                <c:pt idx="101">
                  <c:v>8</c:v>
                </c:pt>
                <c:pt idx="10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Forudsagt ANTAL Bøger</c:v>
          </c:tx>
          <c:spPr>
            <a:ln w="28575">
              <a:noFill/>
            </a:ln>
          </c:spPr>
          <c:xVal>
            <c:numRef>
              <c:f>'Opg5.1.c-Løsn'!$C$2:$C$104</c:f>
              <c:numCache>
                <c:formatCode>General</c:formatCode>
                <c:ptCount val="10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</c:numCache>
            </c:numRef>
          </c:xVal>
          <c:yVal>
            <c:numRef>
              <c:f>'Opg5.1.c-Løsn'!$K$66:$K$168</c:f>
              <c:numCache>
                <c:formatCode>General</c:formatCode>
                <c:ptCount val="103"/>
                <c:pt idx="0">
                  <c:v>3.3430911209203962</c:v>
                </c:pt>
                <c:pt idx="1">
                  <c:v>5.3590498888464024</c:v>
                </c:pt>
                <c:pt idx="2">
                  <c:v>1.3579828551850865</c:v>
                </c:pt>
                <c:pt idx="3">
                  <c:v>1.2677506612880269</c:v>
                </c:pt>
                <c:pt idx="4">
                  <c:v>3.9747164781998126</c:v>
                </c:pt>
                <c:pt idx="5">
                  <c:v>3.2528589270233357</c:v>
                </c:pt>
                <c:pt idx="6">
                  <c:v>3.162626733126277</c:v>
                </c:pt>
                <c:pt idx="7">
                  <c:v>0.45566091621449134</c:v>
                </c:pt>
                <c:pt idx="8">
                  <c:v>2.8325484597287369</c:v>
                </c:pt>
                <c:pt idx="9">
                  <c:v>2.3813874902434389</c:v>
                </c:pt>
                <c:pt idx="10">
                  <c:v>7.5246225423758304</c:v>
                </c:pt>
                <c:pt idx="11">
                  <c:v>3.4641738170081533</c:v>
                </c:pt>
                <c:pt idx="12">
                  <c:v>3.162626733126277</c:v>
                </c:pt>
                <c:pt idx="13">
                  <c:v>4.4999467291941819E-3</c:v>
                </c:pt>
                <c:pt idx="14">
                  <c:v>7.3441581545817112</c:v>
                </c:pt>
                <c:pt idx="15">
                  <c:v>7.3441581545817112</c:v>
                </c:pt>
                <c:pt idx="16">
                  <c:v>4.1860313681846293</c:v>
                </c:pt>
                <c:pt idx="17">
                  <c:v>1.6286794368762654</c:v>
                </c:pt>
                <c:pt idx="18">
                  <c:v>7.0734615728905332</c:v>
                </c:pt>
                <c:pt idx="19">
                  <c:v>-0.6271254105502222</c:v>
                </c:pt>
                <c:pt idx="20">
                  <c:v>6.892997185096414</c:v>
                </c:pt>
                <c:pt idx="21">
                  <c:v>9.4732140626253791E-2</c:v>
                </c:pt>
                <c:pt idx="22">
                  <c:v>1.4482150490821462</c:v>
                </c:pt>
                <c:pt idx="23">
                  <c:v>5.8102108583317005</c:v>
                </c:pt>
                <c:pt idx="24">
                  <c:v>4.6965740293762881</c:v>
                </c:pt>
                <c:pt idx="25">
                  <c:v>3.162626733126277</c:v>
                </c:pt>
                <c:pt idx="26">
                  <c:v>7.9757835118611284</c:v>
                </c:pt>
                <c:pt idx="27">
                  <c:v>8.066015705758188</c:v>
                </c:pt>
                <c:pt idx="28">
                  <c:v>3.7942520904056933</c:v>
                </c:pt>
                <c:pt idx="29">
                  <c:v>7.8855513179640688</c:v>
                </c:pt>
                <c:pt idx="30">
                  <c:v>3.7040198965086337</c:v>
                </c:pt>
                <c:pt idx="31">
                  <c:v>4.0957991742875697</c:v>
                </c:pt>
                <c:pt idx="32">
                  <c:v>0.81658969180272978</c:v>
                </c:pt>
                <c:pt idx="33">
                  <c:v>3.9747164781998126</c:v>
                </c:pt>
                <c:pt idx="34">
                  <c:v>7.7050869301699496</c:v>
                </c:pt>
                <c:pt idx="35">
                  <c:v>3.4641738170081533</c:v>
                </c:pt>
                <c:pt idx="36">
                  <c:v>4.0055669803905101</c:v>
                </c:pt>
                <c:pt idx="37">
                  <c:v>2.5310013758468606</c:v>
                </c:pt>
                <c:pt idx="38">
                  <c:v>2.8016979575380385</c:v>
                </c:pt>
                <c:pt idx="39">
                  <c:v>3.1032450414199158</c:v>
                </c:pt>
                <c:pt idx="40">
                  <c:v>5.5395142766405217</c:v>
                </c:pt>
                <c:pt idx="41">
                  <c:v>3.162626733126277</c:v>
                </c:pt>
                <c:pt idx="42">
                  <c:v>7.4343903484787717</c:v>
                </c:pt>
                <c:pt idx="43">
                  <c:v>5.8102108583317005</c:v>
                </c:pt>
                <c:pt idx="44">
                  <c:v>3.8844842843027521</c:v>
                </c:pt>
                <c:pt idx="45">
                  <c:v>2.7114657636409789</c:v>
                </c:pt>
                <c:pt idx="46">
                  <c:v>3.3430911209203962</c:v>
                </c:pt>
                <c:pt idx="47">
                  <c:v>3.162626733126277</c:v>
                </c:pt>
                <c:pt idx="48">
                  <c:v>4.7868062232733486</c:v>
                </c:pt>
                <c:pt idx="49">
                  <c:v>-0.44666102275610298</c:v>
                </c:pt>
                <c:pt idx="50">
                  <c:v>2.9821623453321577</c:v>
                </c:pt>
                <c:pt idx="51">
                  <c:v>9.4732140626253791E-2</c:v>
                </c:pt>
                <c:pt idx="52">
                  <c:v>6.9832293789934736</c:v>
                </c:pt>
                <c:pt idx="53">
                  <c:v>7.3441581545817112</c:v>
                </c:pt>
                <c:pt idx="54">
                  <c:v>5.3590498888464024</c:v>
                </c:pt>
                <c:pt idx="55">
                  <c:v>5.5395142766405217</c:v>
                </c:pt>
                <c:pt idx="56">
                  <c:v>0.1849643345233134</c:v>
                </c:pt>
                <c:pt idx="57">
                  <c:v>4.1551808659939304</c:v>
                </c:pt>
                <c:pt idx="58">
                  <c:v>-0.26619663496198465</c:v>
                </c:pt>
                <c:pt idx="59">
                  <c:v>4.0055669803905101</c:v>
                </c:pt>
                <c:pt idx="60">
                  <c:v>4.9981211132581649</c:v>
                </c:pt>
                <c:pt idx="61">
                  <c:v>4.6371923376699264</c:v>
                </c:pt>
                <c:pt idx="62">
                  <c:v>3.0723945392292173</c:v>
                </c:pt>
                <c:pt idx="63">
                  <c:v>2.9227806536257965</c:v>
                </c:pt>
                <c:pt idx="64">
                  <c:v>5.449282082743462</c:v>
                </c:pt>
                <c:pt idx="65">
                  <c:v>1.8993760185674433</c:v>
                </c:pt>
                <c:pt idx="66">
                  <c:v>4.0055669803905101</c:v>
                </c:pt>
                <c:pt idx="67">
                  <c:v>6.6223006034052361</c:v>
                </c:pt>
                <c:pt idx="68">
                  <c:v>3.7040198965086337</c:v>
                </c:pt>
                <c:pt idx="69">
                  <c:v>0.90682188569978939</c:v>
                </c:pt>
                <c:pt idx="70">
                  <c:v>-0.17596444106492504</c:v>
                </c:pt>
                <c:pt idx="71">
                  <c:v>4.3356452537880497</c:v>
                </c:pt>
                <c:pt idx="72">
                  <c:v>5.3590498888464024</c:v>
                </c:pt>
                <c:pt idx="73">
                  <c:v>-0.6271254105502222</c:v>
                </c:pt>
                <c:pt idx="74">
                  <c:v>-0.80758979834434141</c:v>
                </c:pt>
                <c:pt idx="75">
                  <c:v>4.4567279498758081</c:v>
                </c:pt>
                <c:pt idx="76">
                  <c:v>4.3356452537880497</c:v>
                </c:pt>
                <c:pt idx="77">
                  <c:v>9.4732140626253791E-2</c:v>
                </c:pt>
                <c:pt idx="78">
                  <c:v>-0.7173576044472818</c:v>
                </c:pt>
                <c:pt idx="79">
                  <c:v>0.45566091621449134</c:v>
                </c:pt>
                <c:pt idx="80">
                  <c:v>3.7942520904056933</c:v>
                </c:pt>
                <c:pt idx="81">
                  <c:v>3.162626733126277</c:v>
                </c:pt>
                <c:pt idx="82">
                  <c:v>4.1551808659939304</c:v>
                </c:pt>
                <c:pt idx="83">
                  <c:v>3.3430911209203962</c:v>
                </c:pt>
                <c:pt idx="84">
                  <c:v>4.3356452537880497</c:v>
                </c:pt>
                <c:pt idx="85">
                  <c:v>7.9757835118611284</c:v>
                </c:pt>
                <c:pt idx="86">
                  <c:v>2.4716196841404985</c:v>
                </c:pt>
                <c:pt idx="87">
                  <c:v>5.8102108583317005</c:v>
                </c:pt>
                <c:pt idx="88">
                  <c:v>6.5320684095081765</c:v>
                </c:pt>
                <c:pt idx="89">
                  <c:v>0.72635749790567017</c:v>
                </c:pt>
                <c:pt idx="90">
                  <c:v>4.9981211132581649</c:v>
                </c:pt>
                <c:pt idx="91">
                  <c:v>5.449282082743462</c:v>
                </c:pt>
                <c:pt idx="92">
                  <c:v>3.9747164781998126</c:v>
                </c:pt>
                <c:pt idx="93">
                  <c:v>6.892997185096414</c:v>
                </c:pt>
                <c:pt idx="94">
                  <c:v>1.6286794368762654</c:v>
                </c:pt>
                <c:pt idx="95">
                  <c:v>4.5469601437728677</c:v>
                </c:pt>
                <c:pt idx="96">
                  <c:v>4.0649486720968717</c:v>
                </c:pt>
                <c:pt idx="97">
                  <c:v>6.6223006034052361</c:v>
                </c:pt>
                <c:pt idx="98">
                  <c:v>0.45566091621449134</c:v>
                </c:pt>
                <c:pt idx="99">
                  <c:v>4.4258774476851102</c:v>
                </c:pt>
                <c:pt idx="100">
                  <c:v>4.0649486720968717</c:v>
                </c:pt>
                <c:pt idx="101">
                  <c:v>5.7199786644346409</c:v>
                </c:pt>
                <c:pt idx="102">
                  <c:v>1.6286794368762654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21184"/>
        <c:axId val="97431552"/>
      </c:scatterChart>
      <c:valAx>
        <c:axId val="9742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LAV udd.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431552"/>
        <c:crosses val="autoZero"/>
        <c:crossBetween val="midCat"/>
      </c:valAx>
      <c:valAx>
        <c:axId val="97431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ANTAL Bøger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421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Måneder i job  Residualplot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'Opg5.2-Løsn'!$A$6:$A$21</c:f>
              <c:numCache>
                <c:formatCode>General</c:formatCode>
                <c:ptCount val="1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32</c:v>
                </c:pt>
                <c:pt idx="11">
                  <c:v>38</c:v>
                </c:pt>
                <c:pt idx="12">
                  <c:v>42</c:v>
                </c:pt>
                <c:pt idx="13">
                  <c:v>44</c:v>
                </c:pt>
                <c:pt idx="14">
                  <c:v>48</c:v>
                </c:pt>
                <c:pt idx="15">
                  <c:v>49</c:v>
                </c:pt>
              </c:numCache>
            </c:numRef>
          </c:xVal>
          <c:yVal>
            <c:numRef>
              <c:f>'Opg5.2-Løsn'!$G$32:$G$47</c:f>
              <c:numCache>
                <c:formatCode>General</c:formatCode>
                <c:ptCount val="16"/>
                <c:pt idx="0">
                  <c:v>-3586.6418491905424</c:v>
                </c:pt>
                <c:pt idx="1">
                  <c:v>-5426.7466020257962</c:v>
                </c:pt>
                <c:pt idx="2">
                  <c:v>-2366.8513548610499</c:v>
                </c:pt>
                <c:pt idx="3">
                  <c:v>3632.624880962685</c:v>
                </c:pt>
                <c:pt idx="4">
                  <c:v>4292.5201281274349</c:v>
                </c:pt>
                <c:pt idx="5">
                  <c:v>1251.8916111159197</c:v>
                </c:pt>
                <c:pt idx="6">
                  <c:v>1751.3678469396546</c:v>
                </c:pt>
                <c:pt idx="7">
                  <c:v>2491.4725997749119</c:v>
                </c:pt>
                <c:pt idx="8">
                  <c:v>-1868.9464115660958</c:v>
                </c:pt>
                <c:pt idx="9">
                  <c:v>-629.36542290711077</c:v>
                </c:pt>
                <c:pt idx="10">
                  <c:v>3650.8440827633967</c:v>
                </c:pt>
                <c:pt idx="11">
                  <c:v>3410.2155657518815</c:v>
                </c:pt>
                <c:pt idx="12">
                  <c:v>1249.7965544108738</c:v>
                </c:pt>
                <c:pt idx="13">
                  <c:v>469.5870487403663</c:v>
                </c:pt>
                <c:pt idx="14">
                  <c:v>-4090.8319626006414</c:v>
                </c:pt>
                <c:pt idx="15">
                  <c:v>-4230.9367154358915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47008"/>
        <c:axId val="97548928"/>
      </c:scatterChart>
      <c:valAx>
        <c:axId val="9754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Måneder i job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97548928"/>
        <c:crosses val="autoZero"/>
        <c:crossBetween val="midCat"/>
      </c:valAx>
      <c:valAx>
        <c:axId val="97548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Residualer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547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6</xdr:row>
      <xdr:rowOff>180975</xdr:rowOff>
    </xdr:from>
    <xdr:to>
      <xdr:col>15</xdr:col>
      <xdr:colOff>76200</xdr:colOff>
      <xdr:row>18</xdr:row>
      <xdr:rowOff>95250</xdr:rowOff>
    </xdr:to>
    <xdr:graphicFrame macro="">
      <xdr:nvGraphicFramePr>
        <xdr:cNvPr id="1141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104775</xdr:rowOff>
    </xdr:from>
    <xdr:to>
      <xdr:col>14</xdr:col>
      <xdr:colOff>85725</xdr:colOff>
      <xdr:row>17</xdr:row>
      <xdr:rowOff>133350</xdr:rowOff>
    </xdr:to>
    <xdr:graphicFrame macro="">
      <xdr:nvGraphicFramePr>
        <xdr:cNvPr id="780331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</xdr:row>
      <xdr:rowOff>85725</xdr:rowOff>
    </xdr:from>
    <xdr:to>
      <xdr:col>15</xdr:col>
      <xdr:colOff>333375</xdr:colOff>
      <xdr:row>11</xdr:row>
      <xdr:rowOff>95250</xdr:rowOff>
    </xdr:to>
    <xdr:graphicFrame macro="">
      <xdr:nvGraphicFramePr>
        <xdr:cNvPr id="80084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428625</xdr:colOff>
      <xdr:row>1</xdr:row>
      <xdr:rowOff>66675</xdr:rowOff>
    </xdr:from>
    <xdr:to>
      <xdr:col>23</xdr:col>
      <xdr:colOff>361950</xdr:colOff>
      <xdr:row>17</xdr:row>
      <xdr:rowOff>57150</xdr:rowOff>
    </xdr:to>
    <xdr:graphicFrame macro="">
      <xdr:nvGraphicFramePr>
        <xdr:cNvPr id="80084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419100</xdr:colOff>
      <xdr:row>7</xdr:row>
      <xdr:rowOff>38100</xdr:rowOff>
    </xdr:from>
    <xdr:to>
      <xdr:col>19</xdr:col>
      <xdr:colOff>228600</xdr:colOff>
      <xdr:row>17</xdr:row>
      <xdr:rowOff>47625</xdr:rowOff>
    </xdr:to>
    <xdr:graphicFrame macro="">
      <xdr:nvGraphicFramePr>
        <xdr:cNvPr id="85001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323850</xdr:colOff>
      <xdr:row>28</xdr:row>
      <xdr:rowOff>19050</xdr:rowOff>
    </xdr:from>
    <xdr:to>
      <xdr:col>25</xdr:col>
      <xdr:colOff>323850</xdr:colOff>
      <xdr:row>38</xdr:row>
      <xdr:rowOff>28575</xdr:rowOff>
    </xdr:to>
    <xdr:graphicFrame macro="">
      <xdr:nvGraphicFramePr>
        <xdr:cNvPr id="850014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314325</xdr:colOff>
      <xdr:row>7</xdr:row>
      <xdr:rowOff>66675</xdr:rowOff>
    </xdr:from>
    <xdr:to>
      <xdr:col>29</xdr:col>
      <xdr:colOff>123825</xdr:colOff>
      <xdr:row>24</xdr:row>
      <xdr:rowOff>57150</xdr:rowOff>
    </xdr:to>
    <xdr:graphicFrame macro="">
      <xdr:nvGraphicFramePr>
        <xdr:cNvPr id="850015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39</xdr:row>
      <xdr:rowOff>0</xdr:rowOff>
    </xdr:from>
    <xdr:to>
      <xdr:col>25</xdr:col>
      <xdr:colOff>314325</xdr:colOff>
      <xdr:row>49</xdr:row>
      <xdr:rowOff>38100</xdr:rowOff>
    </xdr:to>
    <xdr:graphicFrame macro="">
      <xdr:nvGraphicFramePr>
        <xdr:cNvPr id="850016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5</xdr:row>
      <xdr:rowOff>9525</xdr:rowOff>
    </xdr:from>
    <xdr:to>
      <xdr:col>16</xdr:col>
      <xdr:colOff>95250</xdr:colOff>
      <xdr:row>15</xdr:row>
      <xdr:rowOff>19050</xdr:rowOff>
    </xdr:to>
    <xdr:graphicFrame macro="">
      <xdr:nvGraphicFramePr>
        <xdr:cNvPr id="463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466725</xdr:colOff>
      <xdr:row>16</xdr:row>
      <xdr:rowOff>133350</xdr:rowOff>
    </xdr:from>
    <xdr:to>
      <xdr:col>24</xdr:col>
      <xdr:colOff>142875</xdr:colOff>
      <xdr:row>39</xdr:row>
      <xdr:rowOff>133350</xdr:rowOff>
    </xdr:to>
    <xdr:graphicFrame macro="">
      <xdr:nvGraphicFramePr>
        <xdr:cNvPr id="463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466725</xdr:colOff>
      <xdr:row>63</xdr:row>
      <xdr:rowOff>38100</xdr:rowOff>
    </xdr:from>
    <xdr:to>
      <xdr:col>15</xdr:col>
      <xdr:colOff>466725</xdr:colOff>
      <xdr:row>73</xdr:row>
      <xdr:rowOff>28575</xdr:rowOff>
    </xdr:to>
    <xdr:graphicFrame macro="">
      <xdr:nvGraphicFramePr>
        <xdr:cNvPr id="463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457200</xdr:colOff>
      <xdr:row>62</xdr:row>
      <xdr:rowOff>114300</xdr:rowOff>
    </xdr:from>
    <xdr:to>
      <xdr:col>25</xdr:col>
      <xdr:colOff>457200</xdr:colOff>
      <xdr:row>72</xdr:row>
      <xdr:rowOff>104775</xdr:rowOff>
    </xdr:to>
    <xdr:graphicFrame macro="">
      <xdr:nvGraphicFramePr>
        <xdr:cNvPr id="463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333375</xdr:colOff>
      <xdr:row>77</xdr:row>
      <xdr:rowOff>95250</xdr:rowOff>
    </xdr:from>
    <xdr:to>
      <xdr:col>20</xdr:col>
      <xdr:colOff>514350</xdr:colOff>
      <xdr:row>98</xdr:row>
      <xdr:rowOff>38100</xdr:rowOff>
    </xdr:to>
    <xdr:graphicFrame macro="">
      <xdr:nvGraphicFramePr>
        <xdr:cNvPr id="463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85725</xdr:colOff>
      <xdr:row>77</xdr:row>
      <xdr:rowOff>123825</xdr:rowOff>
    </xdr:from>
    <xdr:to>
      <xdr:col>28</xdr:col>
      <xdr:colOff>323850</xdr:colOff>
      <xdr:row>98</xdr:row>
      <xdr:rowOff>28575</xdr:rowOff>
    </xdr:to>
    <xdr:graphicFrame macro="">
      <xdr:nvGraphicFramePr>
        <xdr:cNvPr id="463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66675</xdr:colOff>
      <xdr:row>140</xdr:row>
      <xdr:rowOff>9525</xdr:rowOff>
    </xdr:from>
    <xdr:to>
      <xdr:col>22</xdr:col>
      <xdr:colOff>581025</xdr:colOff>
      <xdr:row>159</xdr:row>
      <xdr:rowOff>85725</xdr:rowOff>
    </xdr:to>
    <xdr:graphicFrame macro="">
      <xdr:nvGraphicFramePr>
        <xdr:cNvPr id="4638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117</xdr:row>
      <xdr:rowOff>123825</xdr:rowOff>
    </xdr:from>
    <xdr:to>
      <xdr:col>18</xdr:col>
      <xdr:colOff>219075</xdr:colOff>
      <xdr:row>132</xdr:row>
      <xdr:rowOff>76200</xdr:rowOff>
    </xdr:to>
    <xdr:graphicFrame macro="">
      <xdr:nvGraphicFramePr>
        <xdr:cNvPr id="4639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174</xdr:row>
      <xdr:rowOff>161925</xdr:rowOff>
    </xdr:from>
    <xdr:to>
      <xdr:col>13</xdr:col>
      <xdr:colOff>200025</xdr:colOff>
      <xdr:row>203</xdr:row>
      <xdr:rowOff>123825</xdr:rowOff>
    </xdr:to>
    <xdr:graphicFrame macro="">
      <xdr:nvGraphicFramePr>
        <xdr:cNvPr id="4640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ydata_b&#248;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DATA"/>
      <sheetName val="KODER"/>
      <sheetName val="Opg2.1-Løsn"/>
      <sheetName val="Opg3.7-Løsn"/>
      <sheetName val="Opg4.2-Løsn"/>
      <sheetName val="Opg5.1.a-Løsn"/>
      <sheetName val="Opg5.1.b-Løsn"/>
      <sheetName val="Opg5.1.c-Løsn"/>
      <sheetName val="Diff. gns. antal EDUC"/>
      <sheetName val="Typer EDUC"/>
    </sheetNames>
    <sheetDataSet>
      <sheetData sheetId="0"/>
      <sheetData sheetId="1"/>
      <sheetData sheetId="2">
        <row r="9">
          <cell r="H9">
            <v>0</v>
          </cell>
          <cell r="I9">
            <v>43</v>
          </cell>
        </row>
        <row r="10">
          <cell r="H10">
            <v>2</v>
          </cell>
          <cell r="I10">
            <v>15</v>
          </cell>
        </row>
        <row r="11">
          <cell r="H11">
            <v>4</v>
          </cell>
          <cell r="I11">
            <v>7</v>
          </cell>
        </row>
        <row r="12">
          <cell r="H12">
            <v>6</v>
          </cell>
          <cell r="I12">
            <v>16</v>
          </cell>
        </row>
        <row r="13">
          <cell r="H13">
            <v>8</v>
          </cell>
          <cell r="I13">
            <v>8</v>
          </cell>
        </row>
        <row r="14">
          <cell r="H14">
            <v>10</v>
          </cell>
          <cell r="I14">
            <v>4</v>
          </cell>
        </row>
        <row r="15">
          <cell r="H15">
            <v>12</v>
          </cell>
          <cell r="I15">
            <v>4</v>
          </cell>
        </row>
        <row r="16">
          <cell r="H16">
            <v>14</v>
          </cell>
          <cell r="I16">
            <v>1</v>
          </cell>
        </row>
        <row r="17">
          <cell r="H17">
            <v>16</v>
          </cell>
          <cell r="I17">
            <v>2</v>
          </cell>
        </row>
        <row r="18">
          <cell r="H18">
            <v>18</v>
          </cell>
          <cell r="I18">
            <v>0</v>
          </cell>
        </row>
        <row r="19">
          <cell r="H19" t="str">
            <v>Mere</v>
          </cell>
          <cell r="I19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urveydata_b&#248;ge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 Vejrup-Hansen" refreshedDate="41015.55118923611" createdVersion="4" refreshedVersion="4" minRefreshableVersion="3" recordCount="103">
  <cacheSource type="worksheet">
    <worksheetSource ref="A1:F104" sheet="Opg4.2-Løsn" r:id="rId2"/>
  </cacheSource>
  <cacheFields count="6">
    <cacheField name="OBS" numFmtId="0">
      <sharedItems containsSemiMixedTypes="0" containsString="0" containsNumber="1" containsInteger="1" minValue="1" maxValue="103"/>
    </cacheField>
    <cacheField name="ALDER" numFmtId="0">
      <sharedItems containsSemiMixedTypes="0" containsString="0" containsNumber="1" containsInteger="1" minValue="19" maxValue="84"/>
    </cacheField>
    <cacheField name="UDD" numFmtId="0">
      <sharedItems/>
    </cacheField>
    <cacheField name="KØN" numFmtId="0">
      <sharedItems containsSemiMixedTypes="0" containsString="0" containsNumber="1" containsInteger="1" minValue="1" maxValue="2" count="2">
        <n v="2"/>
        <n v="1"/>
      </sharedItems>
    </cacheField>
    <cacheField name="ANTAL Bøger" numFmtId="0">
      <sharedItems containsSemiMixedTypes="0" containsString="0" containsNumber="1" containsInteger="1" minValue="0" maxValue="20"/>
    </cacheField>
    <cacheField name="TYPE Bøger" numFmtId="0">
      <sharedItems containsSemiMixedTypes="0" containsString="0" containsNumber="1" containsInteger="1" minValue="1" maxValue="10" count="4">
        <n v="10"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n v="1"/>
    <n v="35"/>
    <s v="L"/>
    <x v="0"/>
    <n v="0"/>
    <x v="0"/>
  </r>
  <r>
    <n v="2"/>
    <n v="51"/>
    <s v="H"/>
    <x v="0"/>
    <n v="20"/>
    <x v="1"/>
  </r>
  <r>
    <n v="3"/>
    <n v="57"/>
    <s v="L"/>
    <x v="0"/>
    <n v="0"/>
    <x v="0"/>
  </r>
  <r>
    <n v="4"/>
    <n v="58"/>
    <s v="L"/>
    <x v="1"/>
    <n v="0"/>
    <x v="0"/>
  </r>
  <r>
    <n v="5"/>
    <n v="28"/>
    <s v="L"/>
    <x v="1"/>
    <n v="5"/>
    <x v="2"/>
  </r>
  <r>
    <n v="6"/>
    <n v="36"/>
    <s v="L"/>
    <x v="1"/>
    <n v="1"/>
    <x v="1"/>
  </r>
  <r>
    <n v="7"/>
    <n v="37"/>
    <s v="L"/>
    <x v="0"/>
    <n v="0"/>
    <x v="0"/>
  </r>
  <r>
    <n v="8"/>
    <n v="67"/>
    <s v="L"/>
    <x v="1"/>
    <n v="8"/>
    <x v="3"/>
  </r>
  <r>
    <n v="9"/>
    <n v="79"/>
    <s v="H"/>
    <x v="1"/>
    <n v="0"/>
    <x v="0"/>
  </r>
  <r>
    <n v="10"/>
    <n v="84"/>
    <s v="H"/>
    <x v="0"/>
    <n v="5"/>
    <x v="2"/>
  </r>
  <r>
    <n v="11"/>
    <n v="27"/>
    <s v="H"/>
    <x v="1"/>
    <n v="2"/>
    <x v="1"/>
  </r>
  <r>
    <n v="12"/>
    <n v="72"/>
    <s v="H"/>
    <x v="0"/>
    <n v="0"/>
    <x v="0"/>
  </r>
  <r>
    <n v="13"/>
    <n v="37"/>
    <s v="L"/>
    <x v="1"/>
    <n v="2"/>
    <x v="2"/>
  </r>
  <r>
    <n v="14"/>
    <n v="72"/>
    <s v="L"/>
    <x v="1"/>
    <n v="0"/>
    <x v="0"/>
  </r>
  <r>
    <n v="15"/>
    <n v="29"/>
    <s v="H"/>
    <x v="1"/>
    <n v="20"/>
    <x v="2"/>
  </r>
  <r>
    <n v="16"/>
    <n v="29"/>
    <s v="H"/>
    <x v="0"/>
    <n v="14"/>
    <x v="3"/>
  </r>
  <r>
    <n v="17"/>
    <n v="64"/>
    <s v="H"/>
    <x v="1"/>
    <n v="15"/>
    <x v="3"/>
  </r>
  <r>
    <n v="18"/>
    <n v="54"/>
    <s v="L"/>
    <x v="0"/>
    <n v="5"/>
    <x v="2"/>
  </r>
  <r>
    <n v="19"/>
    <n v="32"/>
    <s v="H"/>
    <x v="0"/>
    <n v="5"/>
    <x v="1"/>
  </r>
  <r>
    <n v="20"/>
    <n v="79"/>
    <s v="L"/>
    <x v="0"/>
    <n v="0"/>
    <x v="0"/>
  </r>
  <r>
    <n v="21"/>
    <n v="34"/>
    <s v="H"/>
    <x v="0"/>
    <n v="12"/>
    <x v="3"/>
  </r>
  <r>
    <n v="22"/>
    <n v="71"/>
    <s v="L"/>
    <x v="0"/>
    <n v="0"/>
    <x v="0"/>
  </r>
  <r>
    <n v="23"/>
    <n v="56"/>
    <s v="L"/>
    <x v="0"/>
    <n v="0"/>
    <x v="0"/>
  </r>
  <r>
    <n v="24"/>
    <n v="46"/>
    <s v="H"/>
    <x v="1"/>
    <n v="10"/>
    <x v="1"/>
  </r>
  <r>
    <n v="25"/>
    <n v="20"/>
    <s v="L"/>
    <x v="0"/>
    <n v="1"/>
    <x v="2"/>
  </r>
  <r>
    <n v="26"/>
    <n v="37"/>
    <s v="L"/>
    <x v="0"/>
    <n v="0"/>
    <x v="0"/>
  </r>
  <r>
    <n v="27"/>
    <n v="22"/>
    <s v="H"/>
    <x v="1"/>
    <n v="15"/>
    <x v="2"/>
  </r>
  <r>
    <n v="28"/>
    <n v="21"/>
    <s v="H"/>
    <x v="0"/>
    <n v="12"/>
    <x v="2"/>
  </r>
  <r>
    <n v="29"/>
    <n v="30"/>
    <s v="L"/>
    <x v="1"/>
    <n v="10"/>
    <x v="3"/>
  </r>
  <r>
    <n v="30"/>
    <n v="23"/>
    <s v="H"/>
    <x v="1"/>
    <n v="4"/>
    <x v="2"/>
  </r>
  <r>
    <n v="31"/>
    <n v="31"/>
    <s v="L"/>
    <x v="0"/>
    <n v="0"/>
    <x v="0"/>
  </r>
  <r>
    <n v="32"/>
    <n v="65"/>
    <s v="H"/>
    <x v="1"/>
    <n v="0"/>
    <x v="0"/>
  </r>
  <r>
    <n v="33"/>
    <n v="63"/>
    <s v="L"/>
    <x v="0"/>
    <n v="5"/>
    <x v="1"/>
  </r>
  <r>
    <n v="34"/>
    <n v="28"/>
    <s v="L"/>
    <x v="0"/>
    <n v="0"/>
    <x v="0"/>
  </r>
  <r>
    <n v="35"/>
    <n v="25"/>
    <s v="H"/>
    <x v="1"/>
    <n v="0"/>
    <x v="0"/>
  </r>
  <r>
    <n v="36"/>
    <n v="72"/>
    <s v="H"/>
    <x v="1"/>
    <n v="5"/>
    <x v="3"/>
  </r>
  <r>
    <n v="37"/>
    <n v="66"/>
    <s v="H"/>
    <x v="1"/>
    <n v="0"/>
    <x v="0"/>
  </r>
  <r>
    <n v="38"/>
    <n v="44"/>
    <s v="L"/>
    <x v="0"/>
    <n v="5"/>
    <x v="1"/>
  </r>
  <r>
    <n v="39"/>
    <n v="41"/>
    <s v="L"/>
    <x v="1"/>
    <n v="2"/>
    <x v="1"/>
  </r>
  <r>
    <n v="40"/>
    <n v="76"/>
    <s v="H"/>
    <x v="1"/>
    <n v="0"/>
    <x v="0"/>
  </r>
  <r>
    <n v="41"/>
    <n v="49"/>
    <s v="H"/>
    <x v="0"/>
    <n v="3"/>
    <x v="1"/>
  </r>
  <r>
    <n v="42"/>
    <n v="37"/>
    <s v="L"/>
    <x v="0"/>
    <n v="0"/>
    <x v="0"/>
  </r>
  <r>
    <n v="43"/>
    <n v="28"/>
    <s v="H"/>
    <x v="1"/>
    <n v="8"/>
    <x v="2"/>
  </r>
  <r>
    <n v="44"/>
    <n v="46"/>
    <s v="H"/>
    <x v="1"/>
    <n v="0"/>
    <x v="0"/>
  </r>
  <r>
    <n v="45"/>
    <n v="29"/>
    <s v="L"/>
    <x v="1"/>
    <n v="0"/>
    <x v="0"/>
  </r>
  <r>
    <n v="46"/>
    <n v="42"/>
    <s v="L"/>
    <x v="1"/>
    <n v="0"/>
    <x v="0"/>
  </r>
  <r>
    <n v="47"/>
    <n v="35"/>
    <s v="L"/>
    <x v="1"/>
    <n v="0"/>
    <x v="0"/>
  </r>
  <r>
    <n v="48"/>
    <n v="37"/>
    <s v="L"/>
    <x v="1"/>
    <n v="3"/>
    <x v="2"/>
  </r>
  <r>
    <n v="49"/>
    <n v="19"/>
    <s v="L"/>
    <x v="1"/>
    <n v="3"/>
    <x v="2"/>
  </r>
  <r>
    <n v="50"/>
    <n v="77"/>
    <s v="L"/>
    <x v="1"/>
    <n v="0"/>
    <x v="0"/>
  </r>
  <r>
    <n v="51"/>
    <n v="39"/>
    <s v="L"/>
    <x v="0"/>
    <n v="2"/>
    <x v="2"/>
  </r>
  <r>
    <n v="52"/>
    <n v="71"/>
    <s v="L"/>
    <x v="0"/>
    <n v="0"/>
    <x v="0"/>
  </r>
  <r>
    <n v="53"/>
    <n v="33"/>
    <s v="H"/>
    <x v="1"/>
    <n v="10"/>
    <x v="3"/>
  </r>
  <r>
    <n v="54"/>
    <n v="29"/>
    <s v="H"/>
    <x v="0"/>
    <n v="20"/>
    <x v="3"/>
  </r>
  <r>
    <n v="55"/>
    <n v="51"/>
    <s v="H"/>
    <x v="1"/>
    <n v="0"/>
    <x v="0"/>
  </r>
  <r>
    <n v="56"/>
    <n v="49"/>
    <s v="H"/>
    <x v="1"/>
    <n v="5"/>
    <x v="1"/>
  </r>
  <r>
    <n v="57"/>
    <n v="70"/>
    <s v="L"/>
    <x v="1"/>
    <n v="0"/>
    <x v="0"/>
  </r>
  <r>
    <n v="58"/>
    <n v="26"/>
    <s v="L"/>
    <x v="1"/>
    <n v="5"/>
    <x v="1"/>
  </r>
  <r>
    <n v="59"/>
    <n v="75"/>
    <s v="L"/>
    <x v="1"/>
    <n v="0"/>
    <x v="0"/>
  </r>
  <r>
    <n v="60"/>
    <n v="66"/>
    <s v="H"/>
    <x v="0"/>
    <n v="0"/>
    <x v="0"/>
  </r>
  <r>
    <n v="61"/>
    <n v="55"/>
    <s v="H"/>
    <x v="1"/>
    <n v="3"/>
    <x v="2"/>
  </r>
  <r>
    <n v="62"/>
    <n v="59"/>
    <s v="H"/>
    <x v="0"/>
    <n v="4"/>
    <x v="2"/>
  </r>
  <r>
    <n v="63"/>
    <n v="38"/>
    <s v="L"/>
    <x v="0"/>
    <n v="0"/>
    <x v="0"/>
  </r>
  <r>
    <n v="64"/>
    <n v="78"/>
    <s v="H"/>
    <x v="1"/>
    <n v="2"/>
    <x v="3"/>
  </r>
  <r>
    <n v="65"/>
    <n v="50"/>
    <s v="H"/>
    <x v="0"/>
    <n v="0"/>
    <x v="0"/>
  </r>
  <r>
    <n v="66"/>
    <n v="51"/>
    <s v="L"/>
    <x v="0"/>
    <n v="12"/>
    <x v="1"/>
  </r>
  <r>
    <n v="67"/>
    <n v="66"/>
    <s v="H"/>
    <x v="1"/>
    <n v="1"/>
    <x v="1"/>
  </r>
  <r>
    <n v="68"/>
    <n v="37"/>
    <s v="H"/>
    <x v="1"/>
    <n v="5"/>
    <x v="2"/>
  </r>
  <r>
    <n v="69"/>
    <n v="31"/>
    <s v="L"/>
    <x v="0"/>
    <n v="10"/>
    <x v="2"/>
  </r>
  <r>
    <n v="70"/>
    <n v="62"/>
    <s v="L"/>
    <x v="1"/>
    <n v="0"/>
    <x v="0"/>
  </r>
  <r>
    <n v="71"/>
    <n v="74"/>
    <s v="L"/>
    <x v="0"/>
    <n v="0"/>
    <x v="0"/>
  </r>
  <r>
    <n v="72"/>
    <n v="24"/>
    <s v="L"/>
    <x v="0"/>
    <n v="2"/>
    <x v="1"/>
  </r>
  <r>
    <n v="73"/>
    <n v="51"/>
    <s v="H"/>
    <x v="1"/>
    <n v="8"/>
    <x v="3"/>
  </r>
  <r>
    <n v="74"/>
    <n v="79"/>
    <s v="L"/>
    <x v="1"/>
    <n v="0"/>
    <x v="0"/>
  </r>
  <r>
    <n v="75"/>
    <n v="81"/>
    <s v="L"/>
    <x v="1"/>
    <n v="0"/>
    <x v="0"/>
  </r>
  <r>
    <n v="76"/>
    <n v="61"/>
    <s v="H"/>
    <x v="1"/>
    <n v="0"/>
    <x v="0"/>
  </r>
  <r>
    <n v="77"/>
    <n v="24"/>
    <s v="L"/>
    <x v="1"/>
    <n v="12"/>
    <x v="3"/>
  </r>
  <r>
    <n v="78"/>
    <n v="71"/>
    <s v="L"/>
    <x v="0"/>
    <n v="0"/>
    <x v="0"/>
  </r>
  <r>
    <n v="79"/>
    <n v="80"/>
    <s v="L"/>
    <x v="1"/>
    <n v="5"/>
    <x v="1"/>
  </r>
  <r>
    <n v="80"/>
    <n v="67"/>
    <s v="L"/>
    <x v="0"/>
    <n v="0"/>
    <x v="0"/>
  </r>
  <r>
    <n v="81"/>
    <n v="30"/>
    <s v="L"/>
    <x v="1"/>
    <n v="1"/>
    <x v="1"/>
  </r>
  <r>
    <n v="82"/>
    <n v="37"/>
    <s v="L"/>
    <x v="0"/>
    <n v="4"/>
    <x v="1"/>
  </r>
  <r>
    <n v="83"/>
    <n v="26"/>
    <s v="L"/>
    <x v="0"/>
    <n v="5"/>
    <x v="1"/>
  </r>
  <r>
    <n v="84"/>
    <n v="35"/>
    <s v="L"/>
    <x v="0"/>
    <n v="2"/>
    <x v="1"/>
  </r>
  <r>
    <n v="85"/>
    <n v="24"/>
    <s v="L"/>
    <x v="1"/>
    <n v="7"/>
    <x v="2"/>
  </r>
  <r>
    <n v="86"/>
    <n v="22"/>
    <s v="H"/>
    <x v="1"/>
    <n v="8"/>
    <x v="2"/>
  </r>
  <r>
    <n v="87"/>
    <n v="83"/>
    <s v="H"/>
    <x v="1"/>
    <n v="5"/>
    <x v="1"/>
  </r>
  <r>
    <n v="88"/>
    <n v="46"/>
    <s v="H"/>
    <x v="1"/>
    <n v="7"/>
    <x v="3"/>
  </r>
  <r>
    <n v="89"/>
    <n v="38"/>
    <s v="H"/>
    <x v="0"/>
    <n v="5"/>
    <x v="1"/>
  </r>
  <r>
    <n v="90"/>
    <n v="64"/>
    <s v="L"/>
    <x v="1"/>
    <n v="0"/>
    <x v="0"/>
  </r>
  <r>
    <n v="91"/>
    <n v="55"/>
    <s v="H"/>
    <x v="0"/>
    <n v="5"/>
    <x v="1"/>
  </r>
  <r>
    <n v="92"/>
    <n v="50"/>
    <s v="H"/>
    <x v="1"/>
    <n v="2"/>
    <x v="1"/>
  </r>
  <r>
    <n v="93"/>
    <n v="28"/>
    <s v="L"/>
    <x v="1"/>
    <n v="0"/>
    <x v="0"/>
  </r>
  <r>
    <n v="94"/>
    <n v="34"/>
    <s v="H"/>
    <x v="1"/>
    <n v="1"/>
    <x v="2"/>
  </r>
  <r>
    <n v="95"/>
    <n v="54"/>
    <s v="L"/>
    <x v="0"/>
    <n v="0"/>
    <x v="0"/>
  </r>
  <r>
    <n v="96"/>
    <n v="60"/>
    <s v="H"/>
    <x v="0"/>
    <n v="1"/>
    <x v="2"/>
  </r>
  <r>
    <n v="97"/>
    <n v="27"/>
    <s v="L"/>
    <x v="0"/>
    <n v="5"/>
    <x v="2"/>
  </r>
  <r>
    <n v="98"/>
    <n v="37"/>
    <s v="H"/>
    <x v="0"/>
    <n v="0"/>
    <x v="0"/>
  </r>
  <r>
    <n v="99"/>
    <n v="67"/>
    <s v="L"/>
    <x v="0"/>
    <n v="0"/>
    <x v="0"/>
  </r>
  <r>
    <n v="100"/>
    <n v="23"/>
    <s v="L"/>
    <x v="0"/>
    <n v="8"/>
    <x v="3"/>
  </r>
  <r>
    <n v="101"/>
    <n v="27"/>
    <s v="L"/>
    <x v="1"/>
    <n v="2"/>
    <x v="3"/>
  </r>
  <r>
    <n v="102"/>
    <n v="47"/>
    <s v="H"/>
    <x v="1"/>
    <n v="8"/>
    <x v="2"/>
  </r>
  <r>
    <n v="103"/>
    <n v="54"/>
    <s v="L"/>
    <x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4" minRefreshableVersion="3" useAutoFormatting="1" itemPrintTitles="1" createdVersion="4" indent="0" outline="1" outlineData="1" multipleFieldFilters="0">
  <location ref="H5:M9" firstHeaderRow="1" firstDataRow="2" firstDataCol="1"/>
  <pivotFields count="6"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Col" dataField="1" showAll="0">
      <items count="5">
        <item x="1"/>
        <item x="2"/>
        <item x="3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Antal af TYPE Bøger" fld="5" subtotal="count" baseField="3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workbookViewId="0">
      <selection activeCell="L1" sqref="L1"/>
    </sheetView>
  </sheetViews>
  <sheetFormatPr defaultRowHeight="12.75" x14ac:dyDescent="0.2"/>
  <sheetData>
    <row r="2" spans="2:10" s="29" customFormat="1" ht="18" x14ac:dyDescent="0.25">
      <c r="B2" s="75" t="s">
        <v>171</v>
      </c>
      <c r="C2" s="76"/>
      <c r="D2" s="76"/>
      <c r="E2" s="76"/>
      <c r="F2" s="76"/>
      <c r="G2" s="76"/>
      <c r="H2" s="76"/>
      <c r="I2" s="77"/>
      <c r="J2" s="77"/>
    </row>
    <row r="3" spans="2:10" s="29" customFormat="1" ht="15" x14ac:dyDescent="0.2">
      <c r="B3" s="78" t="s">
        <v>172</v>
      </c>
      <c r="C3" s="79"/>
      <c r="D3" s="79"/>
      <c r="E3" s="79"/>
      <c r="F3" s="79"/>
      <c r="G3" s="79"/>
      <c r="H3" s="79"/>
      <c r="I3" s="80"/>
      <c r="J3" s="80"/>
    </row>
    <row r="4" spans="2:10" s="29" customFormat="1" ht="14.25" x14ac:dyDescent="0.2">
      <c r="B4" s="81" t="s">
        <v>170</v>
      </c>
      <c r="C4" s="82"/>
      <c r="D4" s="82"/>
      <c r="E4" s="82"/>
      <c r="F4" s="82"/>
      <c r="G4" s="82"/>
      <c r="H4" s="82"/>
      <c r="I4" s="83"/>
      <c r="J4" s="83"/>
    </row>
    <row r="7" spans="2:10" ht="15.75" x14ac:dyDescent="0.25">
      <c r="B7" s="65" t="s">
        <v>173</v>
      </c>
    </row>
    <row r="8" spans="2:10" ht="15" x14ac:dyDescent="0.2">
      <c r="B8" s="65" t="s">
        <v>194</v>
      </c>
    </row>
    <row r="9" spans="2:10" ht="15.75" x14ac:dyDescent="0.25">
      <c r="B9" s="65" t="s">
        <v>454</v>
      </c>
    </row>
    <row r="10" spans="2:10" ht="15" x14ac:dyDescent="0.2">
      <c r="B10" s="65"/>
    </row>
    <row r="11" spans="2:10" ht="15.75" x14ac:dyDescent="0.25">
      <c r="B11" s="65" t="s">
        <v>174</v>
      </c>
    </row>
    <row r="12" spans="2:10" ht="15" x14ac:dyDescent="0.2">
      <c r="B12" s="66" t="s">
        <v>175</v>
      </c>
    </row>
    <row r="13" spans="2:10" ht="15" x14ac:dyDescent="0.2">
      <c r="B13" s="66"/>
    </row>
    <row r="14" spans="2:10" ht="15" x14ac:dyDescent="0.2">
      <c r="B14" s="65" t="s">
        <v>195</v>
      </c>
    </row>
    <row r="15" spans="2:10" ht="15" x14ac:dyDescent="0.2">
      <c r="B15" s="65" t="s">
        <v>196</v>
      </c>
    </row>
    <row r="16" spans="2:10" ht="15" x14ac:dyDescent="0.2">
      <c r="B16" s="65"/>
    </row>
    <row r="17" spans="2:11" ht="15.75" x14ac:dyDescent="0.25">
      <c r="B17" s="64" t="s">
        <v>240</v>
      </c>
    </row>
    <row r="18" spans="2:11" ht="15" x14ac:dyDescent="0.2">
      <c r="B18" s="65" t="s">
        <v>238</v>
      </c>
    </row>
    <row r="19" spans="2:11" ht="15" x14ac:dyDescent="0.2">
      <c r="B19" s="65" t="s">
        <v>239</v>
      </c>
    </row>
    <row r="20" spans="2:11" ht="15" x14ac:dyDescent="0.2">
      <c r="B20" s="65" t="s">
        <v>241</v>
      </c>
    </row>
    <row r="21" spans="2:11" ht="15" x14ac:dyDescent="0.2">
      <c r="B21" s="65" t="s">
        <v>243</v>
      </c>
    </row>
    <row r="22" spans="2:11" ht="15" x14ac:dyDescent="0.2">
      <c r="B22" s="65" t="s">
        <v>242</v>
      </c>
    </row>
    <row r="24" spans="2:11" ht="15.75" x14ac:dyDescent="0.25">
      <c r="B24" s="64" t="s">
        <v>474</v>
      </c>
    </row>
    <row r="25" spans="2:11" ht="15" x14ac:dyDescent="0.2">
      <c r="B25" s="67" t="s">
        <v>475</v>
      </c>
    </row>
    <row r="26" spans="2:11" ht="15" x14ac:dyDescent="0.2">
      <c r="B26" s="67" t="s">
        <v>476</v>
      </c>
    </row>
    <row r="27" spans="2:11" ht="15" x14ac:dyDescent="0.2">
      <c r="B27" s="67"/>
    </row>
    <row r="29" spans="2:11" ht="15" x14ac:dyDescent="0.2">
      <c r="B29" s="67"/>
    </row>
    <row r="30" spans="2:11" ht="15" x14ac:dyDescent="0.2">
      <c r="B30" s="67"/>
    </row>
    <row r="31" spans="2:11" ht="15" x14ac:dyDescent="0.2">
      <c r="B31" s="67"/>
    </row>
    <row r="32" spans="2:11" ht="15" x14ac:dyDescent="0.2">
      <c r="B32" s="67"/>
      <c r="K32" s="100"/>
    </row>
    <row r="33" spans="2:2" ht="15" x14ac:dyDescent="0.2">
      <c r="B33" s="67"/>
    </row>
  </sheetData>
  <phoneticPr fontId="12" type="noConversion"/>
  <pageMargins left="0.75" right="0.75" top="1" bottom="1" header="0.5" footer="0.5"/>
  <pageSetup paperSize="9" orientation="landscape" horizontalDpi="4294967292" r:id="rId1"/>
  <headerFooter alignWithMargins="0">
    <oddHeader>&amp;A</oddHeader>
    <oddFooter>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C1" sqref="C1"/>
    </sheetView>
  </sheetViews>
  <sheetFormatPr defaultRowHeight="12.75" x14ac:dyDescent="0.2"/>
  <cols>
    <col min="1" max="1" width="10" customWidth="1"/>
    <col min="2" max="2" width="10.140625" customWidth="1"/>
    <col min="4" max="4" width="10" customWidth="1"/>
  </cols>
  <sheetData>
    <row r="1" spans="1:2" ht="15" x14ac:dyDescent="0.25">
      <c r="A1" s="22" t="s">
        <v>38</v>
      </c>
    </row>
    <row r="2" spans="1:2" x14ac:dyDescent="0.2">
      <c r="A2" s="16" t="s">
        <v>39</v>
      </c>
    </row>
    <row r="4" spans="1:2" ht="25.5" x14ac:dyDescent="0.2">
      <c r="A4" s="9" t="s">
        <v>40</v>
      </c>
      <c r="B4" s="8" t="s">
        <v>41</v>
      </c>
    </row>
    <row r="5" spans="1:2" x14ac:dyDescent="0.2">
      <c r="A5" s="74">
        <v>8</v>
      </c>
      <c r="B5" s="28">
        <v>25400</v>
      </c>
    </row>
    <row r="6" spans="1:2" x14ac:dyDescent="0.2">
      <c r="A6" s="74">
        <v>9</v>
      </c>
      <c r="B6" s="28">
        <v>24300</v>
      </c>
    </row>
    <row r="7" spans="1:2" x14ac:dyDescent="0.2">
      <c r="A7" s="74">
        <v>10</v>
      </c>
      <c r="B7" s="28">
        <v>28100</v>
      </c>
    </row>
    <row r="8" spans="1:2" x14ac:dyDescent="0.2">
      <c r="A8" s="12">
        <v>15</v>
      </c>
      <c r="B8" s="12">
        <v>37800</v>
      </c>
    </row>
    <row r="9" spans="1:2" x14ac:dyDescent="0.2">
      <c r="A9" s="12">
        <v>16</v>
      </c>
      <c r="B9" s="12">
        <v>39200</v>
      </c>
    </row>
    <row r="10" spans="1:2" x14ac:dyDescent="0.2">
      <c r="A10" s="12">
        <v>22</v>
      </c>
      <c r="B10" s="12">
        <v>40600</v>
      </c>
    </row>
    <row r="11" spans="1:2" x14ac:dyDescent="0.2">
      <c r="A11" s="12">
        <v>27</v>
      </c>
      <c r="B11" s="12">
        <v>44800</v>
      </c>
    </row>
    <row r="12" spans="1:2" x14ac:dyDescent="0.2">
      <c r="A12" s="12">
        <v>26</v>
      </c>
      <c r="B12" s="12">
        <v>44800</v>
      </c>
    </row>
    <row r="13" spans="1:2" x14ac:dyDescent="0.2">
      <c r="A13" s="12">
        <v>30</v>
      </c>
      <c r="B13" s="12">
        <v>43400</v>
      </c>
    </row>
    <row r="14" spans="1:2" x14ac:dyDescent="0.2">
      <c r="A14" s="12">
        <v>34</v>
      </c>
      <c r="B14" s="12">
        <v>47600</v>
      </c>
    </row>
    <row r="15" spans="1:2" x14ac:dyDescent="0.2">
      <c r="A15" s="12">
        <v>32</v>
      </c>
      <c r="B15" s="12">
        <v>50400</v>
      </c>
    </row>
    <row r="16" spans="1:2" x14ac:dyDescent="0.2">
      <c r="A16" s="12">
        <v>38</v>
      </c>
      <c r="B16" s="12">
        <v>54600</v>
      </c>
    </row>
    <row r="17" spans="1:2" x14ac:dyDescent="0.2">
      <c r="A17" s="28">
        <v>42</v>
      </c>
      <c r="B17" s="28">
        <v>55400</v>
      </c>
    </row>
    <row r="18" spans="1:2" x14ac:dyDescent="0.2">
      <c r="A18" s="28">
        <v>44</v>
      </c>
      <c r="B18" s="28">
        <v>56100</v>
      </c>
    </row>
    <row r="19" spans="1:2" x14ac:dyDescent="0.2">
      <c r="A19" s="28">
        <v>48</v>
      </c>
      <c r="B19" s="28">
        <v>54500</v>
      </c>
    </row>
    <row r="20" spans="1:2" x14ac:dyDescent="0.2">
      <c r="A20" s="28">
        <v>49</v>
      </c>
      <c r="B20" s="28">
        <v>55100</v>
      </c>
    </row>
  </sheetData>
  <phoneticPr fontId="1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D1" sqref="D1"/>
    </sheetView>
  </sheetViews>
  <sheetFormatPr defaultRowHeight="12.75" x14ac:dyDescent="0.2"/>
  <cols>
    <col min="1" max="1" width="14.140625" customWidth="1"/>
    <col min="2" max="2" width="12.28515625" customWidth="1"/>
    <col min="3" max="3" width="11.28515625" customWidth="1"/>
    <col min="4" max="4" width="14" customWidth="1"/>
    <col min="6" max="6" width="10.7109375" customWidth="1"/>
  </cols>
  <sheetData>
    <row r="1" spans="1:4" ht="15" x14ac:dyDescent="0.25">
      <c r="A1" s="22" t="s">
        <v>42</v>
      </c>
    </row>
    <row r="2" spans="1:4" x14ac:dyDescent="0.2">
      <c r="A2" s="16"/>
    </row>
    <row r="3" spans="1:4" x14ac:dyDescent="0.2">
      <c r="A3" t="s">
        <v>43</v>
      </c>
    </row>
    <row r="4" spans="1:4" x14ac:dyDescent="0.2">
      <c r="A4" t="s">
        <v>44</v>
      </c>
    </row>
    <row r="5" spans="1:4" x14ac:dyDescent="0.2">
      <c r="A5" t="s">
        <v>45</v>
      </c>
    </row>
    <row r="7" spans="1:4" x14ac:dyDescent="0.2">
      <c r="A7" s="16" t="s">
        <v>46</v>
      </c>
    </row>
    <row r="8" spans="1:4" x14ac:dyDescent="0.2">
      <c r="A8" t="s">
        <v>47</v>
      </c>
    </row>
    <row r="9" spans="1:4" x14ac:dyDescent="0.2">
      <c r="A9" t="s">
        <v>48</v>
      </c>
    </row>
    <row r="10" spans="1:4" x14ac:dyDescent="0.2">
      <c r="A10" s="14"/>
      <c r="B10" s="14"/>
      <c r="C10" s="17" t="s">
        <v>49</v>
      </c>
      <c r="D10" s="17" t="s">
        <v>50</v>
      </c>
    </row>
    <row r="11" spans="1:4" ht="25.5" x14ac:dyDescent="0.2">
      <c r="A11" s="21" t="s">
        <v>51</v>
      </c>
      <c r="B11" s="21" t="s">
        <v>52</v>
      </c>
      <c r="C11" s="21" t="s">
        <v>53</v>
      </c>
      <c r="D11" s="21" t="s">
        <v>54</v>
      </c>
    </row>
    <row r="12" spans="1:4" x14ac:dyDescent="0.2">
      <c r="A12" s="18">
        <v>1</v>
      </c>
      <c r="B12" s="19">
        <v>188.54425423728816</v>
      </c>
      <c r="C12" s="18">
        <f t="shared" ref="C12:D27" si="0">LN(A12)</f>
        <v>0</v>
      </c>
      <c r="D12" s="20">
        <f t="shared" si="0"/>
        <v>5.2393327498233786</v>
      </c>
    </row>
    <row r="13" spans="1:4" x14ac:dyDescent="0.2">
      <c r="A13" s="18">
        <v>2</v>
      </c>
      <c r="B13" s="19">
        <v>193.78149999999999</v>
      </c>
      <c r="C13" s="20">
        <f t="shared" si="0"/>
        <v>0.69314718055994529</v>
      </c>
      <c r="D13" s="20">
        <f t="shared" si="0"/>
        <v>5.2667312356638165</v>
      </c>
    </row>
    <row r="14" spans="1:4" x14ac:dyDescent="0.2">
      <c r="A14" s="18">
        <v>3</v>
      </c>
      <c r="B14" s="19">
        <v>210.22054216867471</v>
      </c>
      <c r="C14" s="20">
        <f t="shared" si="0"/>
        <v>1.0986122886681098</v>
      </c>
      <c r="D14" s="20">
        <f t="shared" si="0"/>
        <v>5.3481571804456109</v>
      </c>
    </row>
    <row r="15" spans="1:4" x14ac:dyDescent="0.2">
      <c r="A15" s="18">
        <v>4</v>
      </c>
      <c r="B15" s="19">
        <v>225.13481858407084</v>
      </c>
      <c r="C15" s="20">
        <f t="shared" si="0"/>
        <v>1.3862943611198906</v>
      </c>
      <c r="D15" s="20">
        <f t="shared" si="0"/>
        <v>5.4166994164665301</v>
      </c>
    </row>
    <row r="16" spans="1:4" x14ac:dyDescent="0.2">
      <c r="A16" s="18">
        <v>5</v>
      </c>
      <c r="B16" s="19">
        <v>247.71400995024877</v>
      </c>
      <c r="C16" s="20">
        <f t="shared" si="0"/>
        <v>1.6094379124341003</v>
      </c>
      <c r="D16" s="20">
        <f t="shared" si="0"/>
        <v>5.5122748950502647</v>
      </c>
    </row>
    <row r="17" spans="1:4" x14ac:dyDescent="0.2">
      <c r="A17" s="18">
        <v>6</v>
      </c>
      <c r="B17" s="19">
        <v>254.51092307692309</v>
      </c>
      <c r="C17" s="20">
        <f t="shared" si="0"/>
        <v>1.791759469228055</v>
      </c>
      <c r="D17" s="20">
        <f t="shared" si="0"/>
        <v>5.5393437548217053</v>
      </c>
    </row>
    <row r="18" spans="1:4" x14ac:dyDescent="0.2">
      <c r="A18" s="18">
        <v>7</v>
      </c>
      <c r="B18" s="19">
        <v>280.70666896551722</v>
      </c>
      <c r="C18" s="20">
        <f t="shared" si="0"/>
        <v>1.9459101490553132</v>
      </c>
      <c r="D18" s="20">
        <f t="shared" si="0"/>
        <v>5.6373102414237568</v>
      </c>
    </row>
    <row r="19" spans="1:4" x14ac:dyDescent="0.2">
      <c r="A19" s="18">
        <v>8</v>
      </c>
      <c r="B19" s="19">
        <v>299.22712875536479</v>
      </c>
      <c r="C19" s="20">
        <f t="shared" si="0"/>
        <v>2.0794415416798357</v>
      </c>
      <c r="D19" s="20">
        <f t="shared" si="0"/>
        <v>5.7012029129637707</v>
      </c>
    </row>
    <row r="20" spans="1:4" x14ac:dyDescent="0.2">
      <c r="A20" s="18">
        <v>9</v>
      </c>
      <c r="B20" s="19">
        <v>320.48510294117648</v>
      </c>
      <c r="C20" s="20">
        <f t="shared" si="0"/>
        <v>2.1972245773362196</v>
      </c>
      <c r="D20" s="20">
        <f t="shared" si="0"/>
        <v>5.7698357945977072</v>
      </c>
    </row>
    <row r="21" spans="1:4" x14ac:dyDescent="0.2">
      <c r="A21" s="18">
        <v>10</v>
      </c>
      <c r="B21" s="19">
        <v>326.81861403508771</v>
      </c>
      <c r="C21" s="20">
        <f t="shared" si="0"/>
        <v>2.3025850929940459</v>
      </c>
      <c r="D21" s="20">
        <f t="shared" si="0"/>
        <v>5.7894053198554749</v>
      </c>
    </row>
    <row r="22" spans="1:4" x14ac:dyDescent="0.2">
      <c r="A22" s="18">
        <v>11</v>
      </c>
      <c r="B22" s="19">
        <v>391.3067419354839</v>
      </c>
      <c r="C22" s="20">
        <f t="shared" si="0"/>
        <v>2.3978952727983707</v>
      </c>
      <c r="D22" s="20">
        <f t="shared" si="0"/>
        <v>5.9694917586500598</v>
      </c>
    </row>
    <row r="23" spans="1:4" x14ac:dyDescent="0.2">
      <c r="A23" s="18">
        <v>12</v>
      </c>
      <c r="B23" s="19">
        <v>370.78311627906976</v>
      </c>
      <c r="C23" s="20">
        <f t="shared" si="0"/>
        <v>2.4849066497880004</v>
      </c>
      <c r="D23" s="20">
        <f t="shared" si="0"/>
        <v>5.9156172994270637</v>
      </c>
    </row>
    <row r="24" spans="1:4" x14ac:dyDescent="0.2">
      <c r="A24" s="18">
        <v>13</v>
      </c>
      <c r="B24" s="19">
        <v>340.72998876404495</v>
      </c>
      <c r="C24" s="20">
        <f t="shared" si="0"/>
        <v>2.5649493574615367</v>
      </c>
      <c r="D24" s="20">
        <f t="shared" si="0"/>
        <v>5.8310903418207261</v>
      </c>
    </row>
    <row r="25" spans="1:4" x14ac:dyDescent="0.2">
      <c r="A25" s="18">
        <v>14</v>
      </c>
      <c r="B25" s="19">
        <v>393.89362831858404</v>
      </c>
      <c r="C25" s="20">
        <f t="shared" si="0"/>
        <v>2.6390573296152584</v>
      </c>
      <c r="D25" s="20">
        <f t="shared" si="0"/>
        <v>5.9760808939602308</v>
      </c>
    </row>
    <row r="26" spans="1:4" x14ac:dyDescent="0.2">
      <c r="A26" s="18">
        <v>15</v>
      </c>
      <c r="B26" s="19">
        <v>357.42104210526315</v>
      </c>
      <c r="C26" s="20">
        <f t="shared" si="0"/>
        <v>2.7080502011022101</v>
      </c>
      <c r="D26" s="20">
        <f t="shared" si="0"/>
        <v>5.8789144764966066</v>
      </c>
    </row>
    <row r="27" spans="1:4" x14ac:dyDescent="0.2">
      <c r="A27" s="18">
        <v>16</v>
      </c>
      <c r="B27" s="19">
        <v>414.13066666666668</v>
      </c>
      <c r="C27" s="20">
        <f t="shared" si="0"/>
        <v>2.7725887222397811</v>
      </c>
      <c r="D27" s="20">
        <f t="shared" si="0"/>
        <v>6.0261815439956044</v>
      </c>
    </row>
    <row r="28" spans="1:4" x14ac:dyDescent="0.2">
      <c r="A28" s="18">
        <v>17</v>
      </c>
      <c r="B28" s="19">
        <v>382.38957627118646</v>
      </c>
      <c r="C28" s="20">
        <f t="shared" ref="C28:D31" si="1">LN(A28)</f>
        <v>2.8332133440562162</v>
      </c>
      <c r="D28" s="20">
        <f t="shared" si="1"/>
        <v>5.946439922100665</v>
      </c>
    </row>
    <row r="29" spans="1:4" x14ac:dyDescent="0.2">
      <c r="A29" s="18">
        <v>18</v>
      </c>
      <c r="B29" s="19">
        <v>335.47585714285708</v>
      </c>
      <c r="C29" s="20">
        <f t="shared" si="1"/>
        <v>2.8903717578961645</v>
      </c>
      <c r="D29" s="20">
        <f t="shared" si="1"/>
        <v>5.815549992996373</v>
      </c>
    </row>
    <row r="30" spans="1:4" x14ac:dyDescent="0.2">
      <c r="A30" s="18">
        <v>19</v>
      </c>
      <c r="B30" s="19">
        <v>411.4366</v>
      </c>
      <c r="C30" s="20">
        <f t="shared" si="1"/>
        <v>2.9444389791664403</v>
      </c>
      <c r="D30" s="20">
        <f t="shared" si="1"/>
        <v>6.0196549377731738</v>
      </c>
    </row>
    <row r="31" spans="1:4" x14ac:dyDescent="0.2">
      <c r="A31" s="18">
        <v>20</v>
      </c>
      <c r="B31" s="19">
        <v>359.66642424242423</v>
      </c>
      <c r="C31" s="20">
        <f t="shared" si="1"/>
        <v>2.9957322735539909</v>
      </c>
      <c r="D31" s="20">
        <f t="shared" si="1"/>
        <v>5.885177002565027</v>
      </c>
    </row>
    <row r="34" spans="1:6" x14ac:dyDescent="0.2">
      <c r="A34" s="16" t="s">
        <v>55</v>
      </c>
    </row>
    <row r="35" spans="1:6" x14ac:dyDescent="0.2">
      <c r="A35" t="s">
        <v>47</v>
      </c>
    </row>
    <row r="36" spans="1:6" x14ac:dyDescent="0.2">
      <c r="A36" t="s">
        <v>56</v>
      </c>
    </row>
    <row r="37" spans="1:6" x14ac:dyDescent="0.2">
      <c r="B37" s="4" t="s">
        <v>57</v>
      </c>
      <c r="C37" s="4" t="s">
        <v>57</v>
      </c>
      <c r="D37" s="4" t="s">
        <v>58</v>
      </c>
      <c r="E37" s="4"/>
      <c r="F37" s="4" t="s">
        <v>50</v>
      </c>
    </row>
    <row r="38" spans="1:6" ht="27" customHeight="1" x14ac:dyDescent="0.2">
      <c r="A38" s="9" t="s">
        <v>51</v>
      </c>
      <c r="B38" s="9" t="s">
        <v>53</v>
      </c>
      <c r="C38" s="9" t="s">
        <v>59</v>
      </c>
      <c r="D38" s="9" t="s">
        <v>60</v>
      </c>
      <c r="E38" s="9" t="s">
        <v>61</v>
      </c>
      <c r="F38" s="9" t="s">
        <v>54</v>
      </c>
    </row>
    <row r="39" spans="1:6" x14ac:dyDescent="0.2">
      <c r="A39" s="12">
        <v>1</v>
      </c>
      <c r="B39" s="12">
        <f t="shared" ref="B39:B54" si="2">LN(A39)</f>
        <v>0</v>
      </c>
      <c r="C39" s="12">
        <v>0</v>
      </c>
      <c r="D39" s="12">
        <f t="shared" ref="D39:D54" si="3">B39*C39</f>
        <v>0</v>
      </c>
      <c r="E39" s="24">
        <v>190.30600000000001</v>
      </c>
      <c r="F39" s="25">
        <f t="shared" ref="F39:F54" si="4">LN(E39)</f>
        <v>5.2486333029695471</v>
      </c>
    </row>
    <row r="40" spans="1:6" x14ac:dyDescent="0.2">
      <c r="A40" s="12">
        <v>1</v>
      </c>
      <c r="B40" s="12">
        <f t="shared" si="2"/>
        <v>0</v>
      </c>
      <c r="C40" s="12">
        <v>1</v>
      </c>
      <c r="D40" s="12">
        <f t="shared" si="3"/>
        <v>0</v>
      </c>
      <c r="E40" s="24">
        <v>185.51599999999999</v>
      </c>
      <c r="F40" s="25">
        <f t="shared" si="4"/>
        <v>5.2231411316971537</v>
      </c>
    </row>
    <row r="41" spans="1:6" x14ac:dyDescent="0.2">
      <c r="A41" s="12">
        <v>2</v>
      </c>
      <c r="B41" s="25">
        <f t="shared" si="2"/>
        <v>0.69314718055994529</v>
      </c>
      <c r="C41" s="12">
        <v>0</v>
      </c>
      <c r="D41" s="12">
        <f t="shared" si="3"/>
        <v>0</v>
      </c>
      <c r="E41" s="24">
        <v>203.357</v>
      </c>
      <c r="F41" s="25">
        <f t="shared" si="4"/>
        <v>5.3149630551686791</v>
      </c>
    </row>
    <row r="42" spans="1:6" x14ac:dyDescent="0.2">
      <c r="A42" s="12">
        <v>2</v>
      </c>
      <c r="B42" s="25">
        <f t="shared" si="2"/>
        <v>0.69314718055994529</v>
      </c>
      <c r="C42" s="12">
        <v>1</v>
      </c>
      <c r="D42" s="25">
        <f t="shared" si="3"/>
        <v>0.69314718055994529</v>
      </c>
      <c r="E42" s="24">
        <v>177.24199999999999</v>
      </c>
      <c r="F42" s="25">
        <f t="shared" si="4"/>
        <v>5.1775160304021304</v>
      </c>
    </row>
    <row r="43" spans="1:6" x14ac:dyDescent="0.2">
      <c r="A43" s="12">
        <v>3</v>
      </c>
      <c r="B43" s="25">
        <f t="shared" si="2"/>
        <v>1.0986122886681098</v>
      </c>
      <c r="C43" s="12">
        <v>0</v>
      </c>
      <c r="D43" s="12">
        <f t="shared" si="3"/>
        <v>0</v>
      </c>
      <c r="E43" s="24">
        <v>223.22</v>
      </c>
      <c r="F43" s="25">
        <f t="shared" si="4"/>
        <v>5.4081578322275687</v>
      </c>
    </row>
    <row r="44" spans="1:6" x14ac:dyDescent="0.2">
      <c r="A44" s="12">
        <v>3</v>
      </c>
      <c r="B44" s="25">
        <f t="shared" si="2"/>
        <v>1.0986122886681098</v>
      </c>
      <c r="C44" s="12">
        <v>1</v>
      </c>
      <c r="D44" s="25">
        <f t="shared" si="3"/>
        <v>1.0986122886681098</v>
      </c>
      <c r="E44" s="24">
        <v>188.41499999999999</v>
      </c>
      <c r="F44" s="25">
        <f t="shared" si="4"/>
        <v>5.2386469768073258</v>
      </c>
    </row>
    <row r="45" spans="1:6" x14ac:dyDescent="0.2">
      <c r="A45" s="12">
        <v>4</v>
      </c>
      <c r="B45" s="25">
        <f t="shared" si="2"/>
        <v>1.3862943611198906</v>
      </c>
      <c r="C45" s="12">
        <v>0</v>
      </c>
      <c r="D45" s="12">
        <f t="shared" si="3"/>
        <v>0</v>
      </c>
      <c r="E45" s="24">
        <v>235.73500000000001</v>
      </c>
      <c r="F45" s="25">
        <f t="shared" si="4"/>
        <v>5.4627082927660773</v>
      </c>
    </row>
    <row r="46" spans="1:6" x14ac:dyDescent="0.2">
      <c r="A46" s="12">
        <v>4</v>
      </c>
      <c r="B46" s="25">
        <f t="shared" si="2"/>
        <v>1.3862943611198906</v>
      </c>
      <c r="C46" s="12">
        <v>1</v>
      </c>
      <c r="D46" s="25">
        <f t="shared" si="3"/>
        <v>1.3862943611198906</v>
      </c>
      <c r="E46" s="24">
        <v>202.91800000000001</v>
      </c>
      <c r="F46" s="25">
        <f t="shared" si="4"/>
        <v>5.3128019565489915</v>
      </c>
    </row>
    <row r="47" spans="1:6" x14ac:dyDescent="0.2">
      <c r="A47" s="12">
        <v>5</v>
      </c>
      <c r="B47" s="25">
        <f t="shared" si="2"/>
        <v>1.6094379124341003</v>
      </c>
      <c r="C47" s="12">
        <v>0</v>
      </c>
      <c r="D47" s="12">
        <f t="shared" si="3"/>
        <v>0</v>
      </c>
      <c r="E47" s="24">
        <v>261.3</v>
      </c>
      <c r="F47" s="25">
        <f t="shared" si="4"/>
        <v>5.565669172526567</v>
      </c>
    </row>
    <row r="48" spans="1:6" x14ac:dyDescent="0.2">
      <c r="A48" s="12">
        <v>5</v>
      </c>
      <c r="B48" s="25">
        <f t="shared" si="2"/>
        <v>1.6094379124341003</v>
      </c>
      <c r="C48" s="12">
        <v>1</v>
      </c>
      <c r="D48" s="25">
        <f t="shared" si="3"/>
        <v>1.6094379124341003</v>
      </c>
      <c r="E48" s="24">
        <v>212.536</v>
      </c>
      <c r="F48" s="25">
        <f t="shared" si="4"/>
        <v>5.3591113857806247</v>
      </c>
    </row>
    <row r="49" spans="1:6" x14ac:dyDescent="0.2">
      <c r="A49" s="12">
        <v>6</v>
      </c>
      <c r="B49" s="25">
        <f t="shared" si="2"/>
        <v>1.791759469228055</v>
      </c>
      <c r="C49" s="12">
        <v>0</v>
      </c>
      <c r="D49" s="12">
        <f t="shared" si="3"/>
        <v>0</v>
      </c>
      <c r="E49" s="24">
        <v>270.66800000000001</v>
      </c>
      <c r="F49" s="25">
        <f t="shared" si="4"/>
        <v>5.6008929775898091</v>
      </c>
    </row>
    <row r="50" spans="1:6" x14ac:dyDescent="0.2">
      <c r="A50" s="12">
        <v>6</v>
      </c>
      <c r="B50" s="25">
        <f t="shared" si="2"/>
        <v>1.791759469228055</v>
      </c>
      <c r="C50" s="12">
        <v>1</v>
      </c>
      <c r="D50" s="25">
        <f t="shared" si="3"/>
        <v>1.791759469228055</v>
      </c>
      <c r="E50" s="24">
        <v>223.99199999999999</v>
      </c>
      <c r="F50" s="25">
        <f t="shared" si="4"/>
        <v>5.4116103369315551</v>
      </c>
    </row>
    <row r="51" spans="1:6" x14ac:dyDescent="0.2">
      <c r="A51" s="12">
        <v>7</v>
      </c>
      <c r="B51" s="25">
        <f t="shared" si="2"/>
        <v>1.9459101490553132</v>
      </c>
      <c r="C51" s="12">
        <v>0</v>
      </c>
      <c r="D51" s="12">
        <f t="shared" si="3"/>
        <v>0</v>
      </c>
      <c r="E51" s="24">
        <v>295.40699999999998</v>
      </c>
      <c r="F51" s="25">
        <f t="shared" si="4"/>
        <v>5.6883540664989818</v>
      </c>
    </row>
    <row r="52" spans="1:6" x14ac:dyDescent="0.2">
      <c r="A52" s="12">
        <v>7</v>
      </c>
      <c r="B52" s="25">
        <f t="shared" si="2"/>
        <v>1.9459101490553132</v>
      </c>
      <c r="C52" s="12">
        <v>1</v>
      </c>
      <c r="D52" s="25">
        <f t="shared" si="3"/>
        <v>1.9459101490553132</v>
      </c>
      <c r="E52" s="24">
        <v>233.62299999999999</v>
      </c>
      <c r="F52" s="25">
        <f t="shared" si="4"/>
        <v>5.4537087050114215</v>
      </c>
    </row>
    <row r="53" spans="1:6" x14ac:dyDescent="0.2">
      <c r="A53" s="12">
        <v>8</v>
      </c>
      <c r="B53" s="25">
        <f t="shared" si="2"/>
        <v>2.0794415416798357</v>
      </c>
      <c r="C53" s="12">
        <v>0</v>
      </c>
      <c r="D53" s="12">
        <f t="shared" si="3"/>
        <v>0</v>
      </c>
      <c r="E53" s="24">
        <v>318.33300000000003</v>
      </c>
      <c r="F53" s="25">
        <f t="shared" si="4"/>
        <v>5.7630980046916536</v>
      </c>
    </row>
    <row r="54" spans="1:6" x14ac:dyDescent="0.2">
      <c r="A54" s="12">
        <v>8</v>
      </c>
      <c r="B54" s="25">
        <f t="shared" si="2"/>
        <v>2.0794415416798357</v>
      </c>
      <c r="C54" s="12">
        <v>1</v>
      </c>
      <c r="D54" s="25">
        <f t="shared" si="3"/>
        <v>2.0794415416798357</v>
      </c>
      <c r="E54" s="24">
        <v>242.881</v>
      </c>
      <c r="F54" s="25">
        <f t="shared" si="4"/>
        <v>5.4925716114583416</v>
      </c>
    </row>
    <row r="55" spans="1:6" x14ac:dyDescent="0.2">
      <c r="A55" s="12">
        <v>9</v>
      </c>
      <c r="B55" s="25">
        <f t="shared" ref="B55:B70" si="5">LN(A55)</f>
        <v>2.1972245773362196</v>
      </c>
      <c r="C55" s="12">
        <v>0</v>
      </c>
      <c r="D55" s="12">
        <f t="shared" ref="D55:D70" si="6">B55*C55</f>
        <v>0</v>
      </c>
      <c r="E55" s="24">
        <v>335.92700000000002</v>
      </c>
      <c r="F55" s="25">
        <f t="shared" ref="F55:F70" si="7">LN(E55)</f>
        <v>5.8168938744536556</v>
      </c>
    </row>
    <row r="56" spans="1:6" x14ac:dyDescent="0.2">
      <c r="A56" s="12">
        <v>9</v>
      </c>
      <c r="B56" s="25">
        <f t="shared" si="5"/>
        <v>2.1972245773362196</v>
      </c>
      <c r="C56" s="12">
        <v>1</v>
      </c>
      <c r="D56" s="25">
        <f t="shared" si="6"/>
        <v>2.1972245773362196</v>
      </c>
      <c r="E56" s="24">
        <v>255.154</v>
      </c>
      <c r="F56" s="25">
        <f t="shared" si="7"/>
        <v>5.5418672844398111</v>
      </c>
    </row>
    <row r="57" spans="1:6" x14ac:dyDescent="0.2">
      <c r="A57" s="12">
        <v>10</v>
      </c>
      <c r="B57" s="25">
        <f t="shared" si="5"/>
        <v>2.3025850929940459</v>
      </c>
      <c r="C57" s="12">
        <v>0</v>
      </c>
      <c r="D57" s="12">
        <f t="shared" si="6"/>
        <v>0</v>
      </c>
      <c r="E57" s="24">
        <v>340.37099999999998</v>
      </c>
      <c r="F57" s="25">
        <f t="shared" si="7"/>
        <v>5.8300361991804719</v>
      </c>
    </row>
    <row r="58" spans="1:6" x14ac:dyDescent="0.2">
      <c r="A58" s="12">
        <v>10</v>
      </c>
      <c r="B58" s="25">
        <f t="shared" si="5"/>
        <v>2.3025850929940459</v>
      </c>
      <c r="C58" s="12">
        <v>1</v>
      </c>
      <c r="D58" s="25">
        <f t="shared" si="6"/>
        <v>2.3025850929940459</v>
      </c>
      <c r="E58" s="24">
        <v>280.94900000000001</v>
      </c>
      <c r="F58" s="25">
        <f t="shared" si="7"/>
        <v>5.6381731581996748</v>
      </c>
    </row>
    <row r="59" spans="1:6" ht="13.5" customHeight="1" x14ac:dyDescent="0.2">
      <c r="A59" s="12">
        <v>11</v>
      </c>
      <c r="B59" s="25">
        <f t="shared" si="5"/>
        <v>2.3978952727983707</v>
      </c>
      <c r="C59" s="12">
        <v>0</v>
      </c>
      <c r="D59" s="12">
        <f t="shared" si="6"/>
        <v>0</v>
      </c>
      <c r="E59" s="24">
        <v>416.31400000000002</v>
      </c>
      <c r="F59" s="25">
        <f t="shared" si="7"/>
        <v>6.0314397832295104</v>
      </c>
    </row>
    <row r="60" spans="1:6" x14ac:dyDescent="0.2">
      <c r="A60" s="12">
        <v>11</v>
      </c>
      <c r="B60" s="25">
        <f t="shared" si="5"/>
        <v>2.3978952727983707</v>
      </c>
      <c r="C60" s="12">
        <v>1</v>
      </c>
      <c r="D60" s="25">
        <f t="shared" si="6"/>
        <v>2.3978952727983707</v>
      </c>
      <c r="E60" s="24">
        <v>275.36399999999998</v>
      </c>
      <c r="F60" s="25">
        <f t="shared" si="7"/>
        <v>5.6180938587958389</v>
      </c>
    </row>
    <row r="61" spans="1:6" x14ac:dyDescent="0.2">
      <c r="A61" s="12">
        <v>12</v>
      </c>
      <c r="B61" s="25">
        <f t="shared" si="5"/>
        <v>2.4849066497880004</v>
      </c>
      <c r="C61" s="12">
        <v>0</v>
      </c>
      <c r="D61" s="12">
        <f t="shared" si="6"/>
        <v>0</v>
      </c>
      <c r="E61" s="24">
        <v>393.74099999999999</v>
      </c>
      <c r="F61" s="25">
        <f t="shared" si="7"/>
        <v>5.9756933327357569</v>
      </c>
    </row>
    <row r="62" spans="1:6" x14ac:dyDescent="0.2">
      <c r="A62" s="12">
        <v>12</v>
      </c>
      <c r="B62" s="25">
        <f t="shared" si="5"/>
        <v>2.4849066497880004</v>
      </c>
      <c r="C62" s="12">
        <v>1</v>
      </c>
      <c r="D62" s="25">
        <f t="shared" si="6"/>
        <v>2.4849066497880004</v>
      </c>
      <c r="E62" s="24">
        <v>252.714</v>
      </c>
      <c r="F62" s="25">
        <f t="shared" si="7"/>
        <v>5.532258414521583</v>
      </c>
    </row>
    <row r="63" spans="1:6" x14ac:dyDescent="0.2">
      <c r="A63" s="12">
        <v>13</v>
      </c>
      <c r="B63" s="25">
        <f t="shared" si="5"/>
        <v>2.5649493574615367</v>
      </c>
      <c r="C63" s="12">
        <v>0</v>
      </c>
      <c r="D63" s="12">
        <f t="shared" si="6"/>
        <v>0</v>
      </c>
      <c r="E63" s="24">
        <v>355.98599999999999</v>
      </c>
      <c r="F63" s="25">
        <f t="shared" si="7"/>
        <v>5.8748914042360525</v>
      </c>
    </row>
    <row r="64" spans="1:6" x14ac:dyDescent="0.2">
      <c r="A64" s="12">
        <v>13</v>
      </c>
      <c r="B64" s="25">
        <f t="shared" si="5"/>
        <v>2.5649493574615367</v>
      </c>
      <c r="C64" s="12">
        <v>1</v>
      </c>
      <c r="D64" s="25">
        <f t="shared" si="6"/>
        <v>2.5649493574615367</v>
      </c>
      <c r="E64" s="24">
        <v>265.46699999999998</v>
      </c>
      <c r="F64" s="25">
        <f t="shared" si="7"/>
        <v>5.5814905391715701</v>
      </c>
    </row>
    <row r="65" spans="1:6" x14ac:dyDescent="0.2">
      <c r="A65" s="12">
        <v>14</v>
      </c>
      <c r="B65" s="25">
        <f t="shared" si="5"/>
        <v>2.6390573296152584</v>
      </c>
      <c r="C65" s="12">
        <v>0</v>
      </c>
      <c r="D65" s="12">
        <f t="shared" si="6"/>
        <v>0</v>
      </c>
      <c r="E65" s="24">
        <v>406.90600000000001</v>
      </c>
      <c r="F65" s="25">
        <f t="shared" si="7"/>
        <v>6.0085822005366776</v>
      </c>
    </row>
    <row r="66" spans="1:6" x14ac:dyDescent="0.2">
      <c r="A66" s="12">
        <v>14</v>
      </c>
      <c r="B66" s="25">
        <f t="shared" si="5"/>
        <v>2.6390573296152584</v>
      </c>
      <c r="C66" s="12">
        <v>1</v>
      </c>
      <c r="D66" s="25">
        <f t="shared" si="6"/>
        <v>2.6390573296152584</v>
      </c>
      <c r="E66" s="24">
        <v>320.41199999999998</v>
      </c>
      <c r="F66" s="25">
        <f t="shared" si="7"/>
        <v>5.7696076676763717</v>
      </c>
    </row>
    <row r="67" spans="1:6" x14ac:dyDescent="0.2">
      <c r="A67" s="12">
        <v>15</v>
      </c>
      <c r="B67" s="25">
        <f t="shared" si="5"/>
        <v>2.7080502011022101</v>
      </c>
      <c r="C67" s="12">
        <v>0</v>
      </c>
      <c r="D67" s="12">
        <f t="shared" si="6"/>
        <v>0</v>
      </c>
      <c r="E67" s="24">
        <v>361.40699999999998</v>
      </c>
      <c r="F67" s="25">
        <f t="shared" si="7"/>
        <v>5.8900047470906376</v>
      </c>
    </row>
    <row r="68" spans="1:6" x14ac:dyDescent="0.2">
      <c r="A68" s="12">
        <v>15</v>
      </c>
      <c r="B68" s="25">
        <f t="shared" si="5"/>
        <v>2.7080502011022101</v>
      </c>
      <c r="C68" s="12">
        <v>1</v>
      </c>
      <c r="D68" s="25">
        <f t="shared" si="6"/>
        <v>2.7080502011022101</v>
      </c>
      <c r="E68" s="24">
        <v>319.33300000000003</v>
      </c>
      <c r="F68" s="25">
        <f t="shared" si="7"/>
        <v>5.7662344454608698</v>
      </c>
    </row>
    <row r="69" spans="1:6" x14ac:dyDescent="0.2">
      <c r="A69" s="12">
        <v>16</v>
      </c>
      <c r="B69" s="25">
        <f t="shared" si="5"/>
        <v>2.7725887222397811</v>
      </c>
      <c r="C69" s="12">
        <v>0</v>
      </c>
      <c r="D69" s="12">
        <f t="shared" si="6"/>
        <v>0</v>
      </c>
      <c r="E69" s="24">
        <v>427.77600000000001</v>
      </c>
      <c r="F69" s="25">
        <f t="shared" si="7"/>
        <v>6.0585996940928188</v>
      </c>
    </row>
    <row r="70" spans="1:6" x14ac:dyDescent="0.2">
      <c r="A70" s="12">
        <v>16</v>
      </c>
      <c r="B70" s="25">
        <f t="shared" si="5"/>
        <v>2.7725887222397811</v>
      </c>
      <c r="C70" s="12">
        <v>1</v>
      </c>
      <c r="D70" s="25">
        <f t="shared" si="6"/>
        <v>2.7725887222397811</v>
      </c>
      <c r="E70" s="24">
        <v>284.5</v>
      </c>
      <c r="F70" s="25">
        <f t="shared" si="7"/>
        <v>5.6507332535663855</v>
      </c>
    </row>
    <row r="71" spans="1:6" x14ac:dyDescent="0.2">
      <c r="A71" s="12">
        <v>17</v>
      </c>
      <c r="B71" s="25">
        <f t="shared" ref="B71:B78" si="8">LN(A71)</f>
        <v>2.8332133440562162</v>
      </c>
      <c r="C71" s="12">
        <v>0</v>
      </c>
      <c r="D71" s="12">
        <f t="shared" ref="D71:D78" si="9">B71*C71</f>
        <v>0</v>
      </c>
      <c r="E71" s="24">
        <v>390.52699999999999</v>
      </c>
      <c r="F71" s="25">
        <f t="shared" ref="F71:F78" si="10">LN(E71)</f>
        <v>5.9674971090150146</v>
      </c>
    </row>
    <row r="72" spans="1:6" x14ac:dyDescent="0.2">
      <c r="A72" s="12">
        <v>17</v>
      </c>
      <c r="B72" s="25">
        <f t="shared" si="8"/>
        <v>2.8332133440562162</v>
      </c>
      <c r="C72" s="12">
        <v>1</v>
      </c>
      <c r="D72" s="25">
        <f t="shared" si="9"/>
        <v>2.8332133440562162</v>
      </c>
      <c r="E72" s="24">
        <v>270.5</v>
      </c>
      <c r="F72" s="25">
        <f t="shared" si="10"/>
        <v>5.6002720982865366</v>
      </c>
    </row>
    <row r="73" spans="1:6" x14ac:dyDescent="0.2">
      <c r="A73" s="12">
        <v>18</v>
      </c>
      <c r="B73" s="25">
        <f t="shared" si="8"/>
        <v>2.8903717578961645</v>
      </c>
      <c r="C73" s="12">
        <v>0</v>
      </c>
      <c r="D73" s="12">
        <f t="shared" si="9"/>
        <v>0</v>
      </c>
      <c r="E73" s="24">
        <v>353.19400000000002</v>
      </c>
      <c r="F73" s="25">
        <f t="shared" si="10"/>
        <v>5.867017481043046</v>
      </c>
    </row>
    <row r="74" spans="1:6" x14ac:dyDescent="0.2">
      <c r="A74" s="12">
        <v>18</v>
      </c>
      <c r="B74" s="25">
        <f t="shared" si="8"/>
        <v>2.8903717578961645</v>
      </c>
      <c r="C74" s="12">
        <v>1</v>
      </c>
      <c r="D74" s="25">
        <f t="shared" si="9"/>
        <v>2.8903717578961645</v>
      </c>
      <c r="E74" s="24">
        <v>229.167</v>
      </c>
      <c r="F74" s="25">
        <f t="shared" si="10"/>
        <v>5.4344509954170137</v>
      </c>
    </row>
    <row r="75" spans="1:6" x14ac:dyDescent="0.2">
      <c r="A75" s="12">
        <v>19</v>
      </c>
      <c r="B75" s="25">
        <f t="shared" si="8"/>
        <v>2.9444389791664403</v>
      </c>
      <c r="C75" s="12">
        <v>0</v>
      </c>
      <c r="D75" s="12">
        <f t="shared" si="9"/>
        <v>0</v>
      </c>
      <c r="E75" s="24">
        <v>420.16699999999997</v>
      </c>
      <c r="F75" s="25">
        <f t="shared" si="10"/>
        <v>6.0406522512955281</v>
      </c>
    </row>
    <row r="76" spans="1:6" x14ac:dyDescent="0.2">
      <c r="A76" s="12">
        <v>19</v>
      </c>
      <c r="B76" s="25">
        <f t="shared" si="8"/>
        <v>2.9444389791664403</v>
      </c>
      <c r="C76" s="12">
        <v>1</v>
      </c>
      <c r="D76" s="25">
        <f t="shared" si="9"/>
        <v>2.9444389791664403</v>
      </c>
      <c r="E76" s="24">
        <v>351.57100000000003</v>
      </c>
      <c r="F76" s="25">
        <f t="shared" si="10"/>
        <v>5.8624116823183394</v>
      </c>
    </row>
    <row r="77" spans="1:6" x14ac:dyDescent="0.2">
      <c r="A77" s="12">
        <v>20</v>
      </c>
      <c r="B77" s="25">
        <f t="shared" si="8"/>
        <v>2.9957322735539909</v>
      </c>
      <c r="C77" s="12">
        <v>0</v>
      </c>
      <c r="D77" s="12">
        <f t="shared" si="9"/>
        <v>0</v>
      </c>
      <c r="E77" s="24">
        <v>362.03100000000001</v>
      </c>
      <c r="F77" s="25">
        <f t="shared" si="10"/>
        <v>5.8917298435183891</v>
      </c>
    </row>
    <row r="78" spans="1:6" x14ac:dyDescent="0.2">
      <c r="A78" s="12">
        <v>20</v>
      </c>
      <c r="B78" s="25">
        <f t="shared" si="8"/>
        <v>2.9957322735539909</v>
      </c>
      <c r="C78" s="12">
        <v>1</v>
      </c>
      <c r="D78" s="25">
        <f t="shared" si="9"/>
        <v>2.9957322735539909</v>
      </c>
      <c r="E78" s="24">
        <v>284</v>
      </c>
      <c r="F78" s="25">
        <f t="shared" si="10"/>
        <v>5.6489742381612063</v>
      </c>
    </row>
    <row r="79" spans="1:6" x14ac:dyDescent="0.2">
      <c r="A79" s="26" t="s">
        <v>62</v>
      </c>
    </row>
    <row r="81" spans="1:1" x14ac:dyDescent="0.2">
      <c r="A81" s="23" t="s">
        <v>63</v>
      </c>
    </row>
  </sheetData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workbookViewId="0">
      <pane ySplit="1" topLeftCell="A2" activePane="bottomLeft" state="frozen"/>
      <selection pane="bottomLeft" activeCell="H2" sqref="H2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  <col min="8" max="8" width="15.85546875" customWidth="1"/>
    <col min="9" max="9" width="10.7109375" customWidth="1"/>
    <col min="12" max="12" width="11.28515625" customWidth="1"/>
  </cols>
  <sheetData>
    <row r="1" spans="1:15" x14ac:dyDescent="0.2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  <c r="G1" s="84"/>
      <c r="H1" s="86"/>
      <c r="I1" s="5"/>
      <c r="J1" s="5"/>
      <c r="K1" s="5"/>
      <c r="L1" s="5"/>
      <c r="M1" s="5"/>
      <c r="N1" s="5"/>
      <c r="O1" s="5"/>
    </row>
    <row r="2" spans="1:15" ht="15" x14ac:dyDescent="0.25">
      <c r="A2" s="13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  <c r="G2" s="4"/>
      <c r="H2" s="179" t="s">
        <v>0</v>
      </c>
      <c r="I2" s="5"/>
      <c r="J2" s="5"/>
      <c r="K2" s="5"/>
      <c r="L2" s="5"/>
      <c r="M2" s="5"/>
      <c r="N2" s="5"/>
      <c r="O2" s="5"/>
    </row>
    <row r="3" spans="1:15" x14ac:dyDescent="0.2">
      <c r="A3" s="13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  <c r="G3" s="4"/>
    </row>
    <row r="4" spans="1:15" ht="15" x14ac:dyDescent="0.25">
      <c r="A4" s="13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  <c r="G4" s="4"/>
      <c r="H4" s="87" t="s">
        <v>215</v>
      </c>
      <c r="I4" s="5"/>
      <c r="J4" s="4"/>
    </row>
    <row r="5" spans="1:15" x14ac:dyDescent="0.2">
      <c r="A5" s="13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  <c r="G5" s="4"/>
      <c r="I5" s="5"/>
    </row>
    <row r="6" spans="1:15" x14ac:dyDescent="0.2">
      <c r="A6" s="13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  <c r="G6" s="4"/>
      <c r="H6" s="88" t="s">
        <v>216</v>
      </c>
    </row>
    <row r="7" spans="1:15" ht="13.5" thickBot="1" x14ac:dyDescent="0.25">
      <c r="A7" s="13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  <c r="G7" s="4"/>
    </row>
    <row r="8" spans="1:15" ht="15" x14ac:dyDescent="0.25">
      <c r="A8" s="13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  <c r="G8" s="4"/>
      <c r="H8" s="89" t="s">
        <v>217</v>
      </c>
      <c r="I8" s="89" t="s">
        <v>218</v>
      </c>
      <c r="J8" s="90"/>
      <c r="K8" s="90"/>
    </row>
    <row r="9" spans="1:15" x14ac:dyDescent="0.2">
      <c r="A9" s="13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  <c r="G9" s="4"/>
      <c r="H9" s="31">
        <v>0</v>
      </c>
      <c r="I9" s="31">
        <v>43</v>
      </c>
      <c r="J9" s="91"/>
      <c r="K9" s="31"/>
    </row>
    <row r="10" spans="1:15" x14ac:dyDescent="0.2">
      <c r="A10" s="13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  <c r="G10" s="4"/>
      <c r="H10" s="31">
        <v>2</v>
      </c>
      <c r="I10" s="31">
        <v>15</v>
      </c>
      <c r="J10" s="91"/>
      <c r="K10" s="31"/>
    </row>
    <row r="11" spans="1:15" x14ac:dyDescent="0.2">
      <c r="A11" s="13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  <c r="G11" s="4"/>
      <c r="H11" s="31">
        <v>4</v>
      </c>
      <c r="I11" s="31">
        <v>7</v>
      </c>
      <c r="J11" s="91"/>
      <c r="K11" s="31"/>
    </row>
    <row r="12" spans="1:15" x14ac:dyDescent="0.2">
      <c r="A12" s="13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  <c r="G12" s="4"/>
      <c r="H12" s="31">
        <v>6</v>
      </c>
      <c r="I12" s="31">
        <v>16</v>
      </c>
      <c r="J12" s="91"/>
      <c r="K12" s="31"/>
    </row>
    <row r="13" spans="1:15" x14ac:dyDescent="0.2">
      <c r="A13" s="13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  <c r="G13" s="4"/>
      <c r="H13" s="31">
        <v>8</v>
      </c>
      <c r="I13" s="31">
        <v>8</v>
      </c>
      <c r="J13" s="91"/>
      <c r="K13" s="31"/>
    </row>
    <row r="14" spans="1:15" x14ac:dyDescent="0.2">
      <c r="A14" s="13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  <c r="G14" s="4"/>
      <c r="H14" s="31">
        <v>10</v>
      </c>
      <c r="I14" s="31">
        <v>4</v>
      </c>
      <c r="J14" s="91"/>
      <c r="K14" s="31"/>
    </row>
    <row r="15" spans="1:15" x14ac:dyDescent="0.2">
      <c r="A15" s="13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  <c r="G15" s="4"/>
      <c r="H15" s="31">
        <v>12</v>
      </c>
      <c r="I15" s="31">
        <v>4</v>
      </c>
      <c r="J15" s="91"/>
      <c r="K15" s="31"/>
    </row>
    <row r="16" spans="1:15" x14ac:dyDescent="0.2">
      <c r="A16" s="13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  <c r="G16" s="4"/>
      <c r="H16" s="31">
        <v>14</v>
      </c>
      <c r="I16" s="31">
        <v>1</v>
      </c>
      <c r="J16" s="91"/>
      <c r="K16" s="31"/>
    </row>
    <row r="17" spans="1:11" x14ac:dyDescent="0.2">
      <c r="A17" s="13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  <c r="G17" s="4"/>
      <c r="H17" s="31">
        <v>16</v>
      </c>
      <c r="I17" s="31">
        <v>2</v>
      </c>
      <c r="J17" s="31"/>
      <c r="K17" s="31"/>
    </row>
    <row r="18" spans="1:11" x14ac:dyDescent="0.2">
      <c r="A18" s="13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  <c r="G18" s="4"/>
      <c r="H18" s="31">
        <v>18</v>
      </c>
      <c r="I18" s="31">
        <v>0</v>
      </c>
      <c r="J18" s="13"/>
      <c r="K18" s="13"/>
    </row>
    <row r="19" spans="1:11" ht="13.5" thickBot="1" x14ac:dyDescent="0.25">
      <c r="A19" s="13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  <c r="G19" s="4"/>
      <c r="H19" s="32" t="s">
        <v>219</v>
      </c>
      <c r="I19" s="32">
        <v>3</v>
      </c>
    </row>
    <row r="20" spans="1:11" x14ac:dyDescent="0.2">
      <c r="A20" s="13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  <c r="G20" s="4"/>
    </row>
    <row r="21" spans="1:11" x14ac:dyDescent="0.2">
      <c r="A21" s="13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  <c r="G21" s="4"/>
    </row>
    <row r="22" spans="1:11" x14ac:dyDescent="0.2">
      <c r="A22" s="13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  <c r="G22" s="4"/>
      <c r="H22" s="88" t="s">
        <v>220</v>
      </c>
      <c r="I22" s="88"/>
      <c r="J22" s="88"/>
    </row>
    <row r="23" spans="1:11" x14ac:dyDescent="0.2">
      <c r="A23" s="13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  <c r="G23" s="4"/>
    </row>
    <row r="24" spans="1:11" ht="13.5" thickBot="1" x14ac:dyDescent="0.25">
      <c r="A24" s="13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  <c r="G24" s="4"/>
    </row>
    <row r="25" spans="1:11" ht="15" x14ac:dyDescent="0.25">
      <c r="A25" s="13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  <c r="G25" s="4"/>
      <c r="H25" s="92" t="s">
        <v>201</v>
      </c>
      <c r="I25" s="92"/>
    </row>
    <row r="26" spans="1:11" x14ac:dyDescent="0.2">
      <c r="A26" s="13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  <c r="G26" s="4"/>
      <c r="H26" s="31"/>
      <c r="I26" s="31"/>
    </row>
    <row r="27" spans="1:11" x14ac:dyDescent="0.2">
      <c r="A27" s="13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  <c r="G27" s="4"/>
      <c r="H27" s="31" t="s">
        <v>64</v>
      </c>
      <c r="I27" s="93">
        <v>3.70873786407767</v>
      </c>
    </row>
    <row r="28" spans="1:11" x14ac:dyDescent="0.2">
      <c r="A28" s="13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  <c r="G28" s="4"/>
      <c r="H28" s="31" t="s">
        <v>221</v>
      </c>
      <c r="I28" s="94">
        <v>0.47927364850031634</v>
      </c>
    </row>
    <row r="29" spans="1:11" x14ac:dyDescent="0.2">
      <c r="A29" s="13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  <c r="G29" s="4"/>
      <c r="H29" s="31" t="s">
        <v>4</v>
      </c>
      <c r="I29" s="93">
        <v>2</v>
      </c>
    </row>
    <row r="30" spans="1:11" x14ac:dyDescent="0.2">
      <c r="A30" s="13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  <c r="G30" s="4"/>
      <c r="H30" s="31" t="s">
        <v>222</v>
      </c>
      <c r="I30" s="94">
        <v>0</v>
      </c>
    </row>
    <row r="31" spans="1:11" x14ac:dyDescent="0.2">
      <c r="A31" s="13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  <c r="G31" s="4"/>
      <c r="H31" s="31" t="s">
        <v>223</v>
      </c>
      <c r="I31" s="94">
        <v>4.8640962886358334</v>
      </c>
    </row>
    <row r="32" spans="1:11" x14ac:dyDescent="0.2">
      <c r="A32" s="13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  <c r="G32" s="4"/>
      <c r="H32" s="31" t="s">
        <v>224</v>
      </c>
      <c r="I32" s="94">
        <v>23.659432705120885</v>
      </c>
    </row>
    <row r="33" spans="1:10" x14ac:dyDescent="0.2">
      <c r="A33" s="13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  <c r="G33" s="4"/>
      <c r="H33" s="31" t="s">
        <v>225</v>
      </c>
      <c r="I33" s="94">
        <v>2.3163820231911476</v>
      </c>
    </row>
    <row r="34" spans="1:10" x14ac:dyDescent="0.2">
      <c r="A34" s="13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  <c r="G34" s="4"/>
      <c r="H34" s="31" t="s">
        <v>226</v>
      </c>
      <c r="I34" s="94">
        <v>1.6017865475930693</v>
      </c>
    </row>
    <row r="35" spans="1:10" x14ac:dyDescent="0.2">
      <c r="A35" s="13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  <c r="G35" s="4"/>
      <c r="H35" s="31" t="s">
        <v>227</v>
      </c>
      <c r="I35" s="94">
        <v>20</v>
      </c>
    </row>
    <row r="36" spans="1:10" x14ac:dyDescent="0.2">
      <c r="A36" s="13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  <c r="G36" s="4"/>
      <c r="H36" s="31" t="s">
        <v>228</v>
      </c>
      <c r="I36" s="94">
        <v>0</v>
      </c>
    </row>
    <row r="37" spans="1:10" x14ac:dyDescent="0.2">
      <c r="A37" s="13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  <c r="G37" s="4"/>
      <c r="H37" s="31" t="s">
        <v>229</v>
      </c>
      <c r="I37" s="94">
        <v>20</v>
      </c>
    </row>
    <row r="38" spans="1:10" x14ac:dyDescent="0.2">
      <c r="A38" s="13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  <c r="G38" s="4"/>
      <c r="H38" s="31" t="s">
        <v>65</v>
      </c>
      <c r="I38" s="94">
        <v>382</v>
      </c>
    </row>
    <row r="39" spans="1:10" ht="13.5" thickBot="1" x14ac:dyDescent="0.25">
      <c r="A39" s="13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  <c r="G39" s="4"/>
      <c r="H39" s="32" t="s">
        <v>1</v>
      </c>
      <c r="I39" s="95">
        <v>103</v>
      </c>
    </row>
    <row r="40" spans="1:10" x14ac:dyDescent="0.2">
      <c r="A40" s="13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  <c r="G40" s="4"/>
    </row>
    <row r="41" spans="1:10" x14ac:dyDescent="0.2">
      <c r="A41" s="13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  <c r="G41" s="4"/>
    </row>
    <row r="42" spans="1:10" x14ac:dyDescent="0.2">
      <c r="A42" s="13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  <c r="G42" s="4"/>
      <c r="H42" s="88" t="s">
        <v>230</v>
      </c>
      <c r="I42" s="88"/>
      <c r="J42" s="88"/>
    </row>
    <row r="43" spans="1:10" x14ac:dyDescent="0.2">
      <c r="A43" s="13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  <c r="G43" s="4"/>
    </row>
    <row r="44" spans="1:10" x14ac:dyDescent="0.2">
      <c r="A44" s="13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  <c r="G44" s="4"/>
      <c r="H44" s="11" t="s">
        <v>140</v>
      </c>
      <c r="I44" s="11">
        <f>_xlfn.QUARTILE.INC(E$2:E$104,1)</f>
        <v>0</v>
      </c>
    </row>
    <row r="45" spans="1:10" x14ac:dyDescent="0.2">
      <c r="A45" s="13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  <c r="G45" s="4"/>
      <c r="H45" s="11" t="s">
        <v>141</v>
      </c>
      <c r="I45" s="11">
        <f>_xlfn.QUARTILE.INC(E$2:E$104,3)</f>
        <v>5</v>
      </c>
    </row>
    <row r="46" spans="1:10" x14ac:dyDescent="0.2">
      <c r="A46" s="13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  <c r="G46" s="4"/>
    </row>
    <row r="47" spans="1:10" x14ac:dyDescent="0.2">
      <c r="A47" s="13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  <c r="G47" s="4"/>
    </row>
    <row r="48" spans="1:10" ht="15" x14ac:dyDescent="0.25">
      <c r="A48" s="13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  <c r="G48" s="4"/>
      <c r="H48" s="96" t="s">
        <v>231</v>
      </c>
    </row>
    <row r="49" spans="1:13" x14ac:dyDescent="0.2">
      <c r="A49" s="13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  <c r="G49" s="4"/>
      <c r="I49" s="5"/>
    </row>
    <row r="50" spans="1:13" ht="14.25" x14ac:dyDescent="0.2">
      <c r="A50" s="13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  <c r="G50" s="4"/>
      <c r="H50" s="112" t="s">
        <v>244</v>
      </c>
      <c r="I50" s="101">
        <f>(I39-I9)/I39*100</f>
        <v>58.252427184466015</v>
      </c>
      <c r="J50" s="26" t="s">
        <v>245</v>
      </c>
    </row>
    <row r="51" spans="1:13" ht="14.25" x14ac:dyDescent="0.2">
      <c r="A51" s="13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  <c r="G51" s="4"/>
      <c r="H51" s="29"/>
    </row>
    <row r="52" spans="1:13" ht="15" x14ac:dyDescent="0.25">
      <c r="A52" s="13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  <c r="G52" s="4"/>
      <c r="H52" s="112" t="s">
        <v>457</v>
      </c>
    </row>
    <row r="53" spans="1:13" ht="14.25" x14ac:dyDescent="0.2">
      <c r="A53" s="13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  <c r="G53" s="4"/>
      <c r="H53" s="29"/>
    </row>
    <row r="54" spans="1:13" ht="14.25" x14ac:dyDescent="0.2">
      <c r="A54" s="13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  <c r="G54" s="4"/>
      <c r="H54" s="178" t="s">
        <v>246</v>
      </c>
    </row>
    <row r="55" spans="1:13" x14ac:dyDescent="0.2">
      <c r="A55" s="13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  <c r="G55" s="4"/>
    </row>
    <row r="56" spans="1:13" x14ac:dyDescent="0.2">
      <c r="A56" s="13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  <c r="G56" s="4"/>
    </row>
    <row r="57" spans="1:13" x14ac:dyDescent="0.2">
      <c r="A57" s="13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  <c r="G57" s="4"/>
    </row>
    <row r="58" spans="1:13" x14ac:dyDescent="0.2">
      <c r="A58" s="13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  <c r="G58" s="4"/>
    </row>
    <row r="59" spans="1:13" ht="15" x14ac:dyDescent="0.25">
      <c r="A59" s="13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  <c r="G59" s="4"/>
      <c r="H59" s="175" t="s">
        <v>232</v>
      </c>
      <c r="I59" s="170"/>
      <c r="J59" s="171"/>
      <c r="K59" s="171"/>
      <c r="L59" s="171"/>
      <c r="M59" s="172"/>
    </row>
    <row r="60" spans="1:13" ht="14.25" x14ac:dyDescent="0.2">
      <c r="A60" s="13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  <c r="G60" s="4"/>
      <c r="H60" s="176" t="s">
        <v>233</v>
      </c>
      <c r="I60" s="13"/>
      <c r="J60" s="13"/>
      <c r="K60" s="13"/>
      <c r="L60" s="13"/>
      <c r="M60" s="173"/>
    </row>
    <row r="61" spans="1:13" ht="14.25" x14ac:dyDescent="0.2">
      <c r="A61" s="13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  <c r="G61" s="4"/>
      <c r="H61" s="177" t="s">
        <v>247</v>
      </c>
      <c r="I61" s="7"/>
      <c r="J61" s="7"/>
      <c r="K61" s="7"/>
      <c r="L61" s="7"/>
      <c r="M61" s="174"/>
    </row>
    <row r="62" spans="1:13" x14ac:dyDescent="0.2">
      <c r="A62" s="13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  <c r="G62" s="4"/>
    </row>
    <row r="63" spans="1:13" x14ac:dyDescent="0.2">
      <c r="A63" s="13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  <c r="G63" s="4"/>
    </row>
    <row r="64" spans="1:13" x14ac:dyDescent="0.2">
      <c r="A64" s="13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  <c r="G64" s="4"/>
    </row>
    <row r="65" spans="1:7" x14ac:dyDescent="0.2">
      <c r="A65" s="13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  <c r="G65" s="4"/>
    </row>
    <row r="66" spans="1:7" x14ac:dyDescent="0.2">
      <c r="A66" s="13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  <c r="G66" s="4"/>
    </row>
    <row r="67" spans="1:7" x14ac:dyDescent="0.2">
      <c r="A67" s="13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  <c r="G67" s="4"/>
    </row>
    <row r="68" spans="1:7" x14ac:dyDescent="0.2">
      <c r="A68" s="13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  <c r="G68" s="4"/>
    </row>
    <row r="69" spans="1:7" x14ac:dyDescent="0.2">
      <c r="A69" s="13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  <c r="G69" s="4"/>
    </row>
    <row r="70" spans="1:7" x14ac:dyDescent="0.2">
      <c r="A70" s="13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  <c r="G70" s="4"/>
    </row>
    <row r="71" spans="1:7" x14ac:dyDescent="0.2">
      <c r="A71" s="13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  <c r="G71" s="4"/>
    </row>
    <row r="72" spans="1:7" x14ac:dyDescent="0.2">
      <c r="A72" s="13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  <c r="G72" s="4"/>
    </row>
    <row r="73" spans="1:7" x14ac:dyDescent="0.2">
      <c r="A73" s="13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  <c r="G73" s="4"/>
    </row>
    <row r="74" spans="1:7" x14ac:dyDescent="0.2">
      <c r="A74" s="13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  <c r="G74" s="4"/>
    </row>
    <row r="75" spans="1:7" x14ac:dyDescent="0.2">
      <c r="A75" s="13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  <c r="G75" s="4"/>
    </row>
    <row r="76" spans="1:7" x14ac:dyDescent="0.2">
      <c r="A76" s="13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  <c r="G76" s="4"/>
    </row>
    <row r="77" spans="1:7" x14ac:dyDescent="0.2">
      <c r="A77" s="13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  <c r="G77" s="4"/>
    </row>
    <row r="78" spans="1:7" x14ac:dyDescent="0.2">
      <c r="A78" s="13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  <c r="G78" s="4"/>
    </row>
    <row r="79" spans="1:7" x14ac:dyDescent="0.2">
      <c r="A79" s="13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  <c r="G79" s="4"/>
    </row>
    <row r="80" spans="1:7" x14ac:dyDescent="0.2">
      <c r="A80" s="13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  <c r="G80" s="4"/>
    </row>
    <row r="81" spans="1:7" x14ac:dyDescent="0.2">
      <c r="A81" s="13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  <c r="G81" s="4"/>
    </row>
    <row r="82" spans="1:7" x14ac:dyDescent="0.2">
      <c r="A82" s="13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  <c r="G82" s="4"/>
    </row>
    <row r="83" spans="1:7" x14ac:dyDescent="0.2">
      <c r="A83" s="13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  <c r="G83" s="4"/>
    </row>
    <row r="84" spans="1:7" x14ac:dyDescent="0.2">
      <c r="A84" s="13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  <c r="G84" s="4"/>
    </row>
    <row r="85" spans="1:7" x14ac:dyDescent="0.2">
      <c r="A85" s="13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  <c r="G85" s="4"/>
    </row>
    <row r="86" spans="1:7" x14ac:dyDescent="0.2">
      <c r="A86" s="13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  <c r="G86" s="4"/>
    </row>
    <row r="87" spans="1:7" x14ac:dyDescent="0.2">
      <c r="A87" s="13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  <c r="G87" s="4"/>
    </row>
    <row r="88" spans="1:7" x14ac:dyDescent="0.2">
      <c r="A88" s="13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  <c r="G88" s="4"/>
    </row>
    <row r="89" spans="1:7" x14ac:dyDescent="0.2">
      <c r="A89" s="13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  <c r="G89" s="4"/>
    </row>
    <row r="90" spans="1:7" x14ac:dyDescent="0.2">
      <c r="A90" s="13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  <c r="G90" s="4"/>
    </row>
    <row r="91" spans="1:7" x14ac:dyDescent="0.2">
      <c r="A91" s="13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  <c r="G91" s="4"/>
    </row>
    <row r="92" spans="1:7" x14ac:dyDescent="0.2">
      <c r="A92" s="13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  <c r="G92" s="4"/>
    </row>
    <row r="93" spans="1:7" x14ac:dyDescent="0.2">
      <c r="A93" s="13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  <c r="G93" s="4"/>
    </row>
    <row r="94" spans="1:7" x14ac:dyDescent="0.2">
      <c r="A94" s="13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  <c r="G94" s="4"/>
    </row>
    <row r="95" spans="1:7" x14ac:dyDescent="0.2">
      <c r="A95" s="13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  <c r="G95" s="4"/>
    </row>
    <row r="96" spans="1:7" x14ac:dyDescent="0.2">
      <c r="A96" s="13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  <c r="G96" s="4"/>
    </row>
    <row r="97" spans="1:15" x14ac:dyDescent="0.2">
      <c r="A97" s="13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  <c r="G97" s="4"/>
    </row>
    <row r="98" spans="1:15" x14ac:dyDescent="0.2">
      <c r="A98" s="13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  <c r="G98" s="4"/>
    </row>
    <row r="99" spans="1:15" x14ac:dyDescent="0.2">
      <c r="A99" s="13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  <c r="G99" s="4"/>
    </row>
    <row r="100" spans="1:15" x14ac:dyDescent="0.2">
      <c r="A100" s="13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  <c r="G100" s="4"/>
    </row>
    <row r="101" spans="1:15" x14ac:dyDescent="0.2">
      <c r="A101" s="13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  <c r="G101" s="4"/>
    </row>
    <row r="102" spans="1:15" x14ac:dyDescent="0.2">
      <c r="A102" s="13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  <c r="G102" s="4"/>
    </row>
    <row r="103" spans="1:15" x14ac:dyDescent="0.2">
      <c r="A103" s="13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  <c r="G103" s="4"/>
    </row>
    <row r="104" spans="1:15" x14ac:dyDescent="0.2">
      <c r="A104" s="13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  <c r="G104" s="4"/>
    </row>
    <row r="105" spans="1:15" x14ac:dyDescent="0.2">
      <c r="B105" s="4"/>
      <c r="C105" s="4"/>
      <c r="D105" s="4"/>
      <c r="E105" s="4"/>
      <c r="F105" s="4"/>
      <c r="G105" s="4"/>
    </row>
    <row r="106" spans="1:15" x14ac:dyDescent="0.2">
      <c r="B106" s="4"/>
      <c r="C106" s="4"/>
      <c r="D106" s="4"/>
      <c r="E106" s="4"/>
      <c r="F106" s="4"/>
      <c r="G106" s="4"/>
    </row>
    <row r="107" spans="1:15" ht="15" x14ac:dyDescent="0.25">
      <c r="A107" s="102" t="s">
        <v>248</v>
      </c>
      <c r="B107" s="103"/>
      <c r="C107" s="103"/>
      <c r="D107" s="103"/>
      <c r="E107" s="104"/>
      <c r="F107" s="4"/>
      <c r="G107" s="4"/>
      <c r="I107" s="98" t="s">
        <v>249</v>
      </c>
      <c r="J107" s="97" t="s">
        <v>234</v>
      </c>
      <c r="K107" s="97"/>
      <c r="L107" s="97"/>
      <c r="M107" s="97"/>
      <c r="N107" s="97"/>
      <c r="O107" s="97"/>
    </row>
    <row r="108" spans="1:15" x14ac:dyDescent="0.2">
      <c r="B108" s="4"/>
      <c r="C108" s="4"/>
      <c r="D108" s="4"/>
      <c r="E108" s="4"/>
      <c r="F108" s="4"/>
      <c r="G108" s="4"/>
      <c r="K108" s="5"/>
      <c r="L108" s="5"/>
      <c r="M108" s="5"/>
      <c r="N108" s="5"/>
      <c r="O108" s="5"/>
    </row>
    <row r="109" spans="1:15" ht="15.75" x14ac:dyDescent="0.25">
      <c r="A109" s="84" t="s">
        <v>197</v>
      </c>
      <c r="B109" s="84" t="s">
        <v>198</v>
      </c>
      <c r="C109" s="84" t="s">
        <v>199</v>
      </c>
      <c r="D109" s="84" t="s">
        <v>200</v>
      </c>
      <c r="E109" s="84" t="s">
        <v>201</v>
      </c>
      <c r="F109" s="84" t="s">
        <v>202</v>
      </c>
      <c r="G109" s="4"/>
      <c r="I109" s="85" t="s">
        <v>235</v>
      </c>
    </row>
    <row r="110" spans="1:15" ht="16.5" thickBot="1" x14ac:dyDescent="0.3">
      <c r="A110" s="37"/>
      <c r="B110" s="37"/>
      <c r="C110" s="37"/>
      <c r="D110" s="37"/>
      <c r="E110" s="106" t="s">
        <v>250</v>
      </c>
      <c r="F110" s="37"/>
      <c r="G110" s="4"/>
      <c r="I110" s="85"/>
    </row>
    <row r="111" spans="1:15" x14ac:dyDescent="0.2">
      <c r="A111" s="13">
        <v>4</v>
      </c>
      <c r="B111" s="37">
        <v>58</v>
      </c>
      <c r="C111" s="36" t="s">
        <v>203</v>
      </c>
      <c r="D111" s="36">
        <v>1</v>
      </c>
      <c r="E111" s="36">
        <v>0</v>
      </c>
      <c r="F111" s="36">
        <v>10</v>
      </c>
      <c r="G111" s="4"/>
      <c r="I111" s="107" t="s">
        <v>250</v>
      </c>
      <c r="J111" s="107"/>
      <c r="L111" s="107" t="s">
        <v>251</v>
      </c>
      <c r="M111" s="107"/>
    </row>
    <row r="112" spans="1:15" x14ac:dyDescent="0.2">
      <c r="A112" s="13">
        <v>5</v>
      </c>
      <c r="B112" s="37">
        <v>28</v>
      </c>
      <c r="C112" s="36" t="s">
        <v>203</v>
      </c>
      <c r="D112" s="36">
        <v>1</v>
      </c>
      <c r="E112" s="36">
        <v>5</v>
      </c>
      <c r="F112" s="36">
        <v>2</v>
      </c>
      <c r="G112" s="4"/>
      <c r="I112" s="31"/>
      <c r="J112" s="31"/>
      <c r="K112" s="99"/>
      <c r="L112" s="31"/>
      <c r="M112" s="31"/>
    </row>
    <row r="113" spans="1:13" x14ac:dyDescent="0.2">
      <c r="A113" s="13">
        <v>6</v>
      </c>
      <c r="B113" s="37">
        <v>36</v>
      </c>
      <c r="C113" s="36" t="s">
        <v>203</v>
      </c>
      <c r="D113" s="36">
        <v>1</v>
      </c>
      <c r="E113" s="36">
        <v>1</v>
      </c>
      <c r="F113" s="36">
        <v>1</v>
      </c>
      <c r="G113" s="4"/>
      <c r="I113" s="31" t="s">
        <v>64</v>
      </c>
      <c r="J113" s="31">
        <v>3.75</v>
      </c>
      <c r="K113" s="99"/>
      <c r="L113" s="31" t="s">
        <v>64</v>
      </c>
      <c r="M113" s="31">
        <v>3.6595744680851063</v>
      </c>
    </row>
    <row r="114" spans="1:13" x14ac:dyDescent="0.2">
      <c r="A114" s="13">
        <v>8</v>
      </c>
      <c r="B114" s="37">
        <v>67</v>
      </c>
      <c r="C114" s="36" t="s">
        <v>203</v>
      </c>
      <c r="D114" s="36">
        <v>1</v>
      </c>
      <c r="E114" s="36">
        <v>8</v>
      </c>
      <c r="F114" s="36">
        <v>3</v>
      </c>
      <c r="G114" s="4"/>
      <c r="I114" s="31" t="s">
        <v>221</v>
      </c>
      <c r="J114" s="31">
        <v>0.61646773438069524</v>
      </c>
      <c r="K114" s="99"/>
      <c r="L114" s="31" t="s">
        <v>221</v>
      </c>
      <c r="M114" s="31">
        <v>0.75810550410907973</v>
      </c>
    </row>
    <row r="115" spans="1:13" x14ac:dyDescent="0.2">
      <c r="A115" s="13">
        <v>9</v>
      </c>
      <c r="B115" s="37">
        <v>79</v>
      </c>
      <c r="C115" s="36" t="s">
        <v>204</v>
      </c>
      <c r="D115" s="36">
        <v>1</v>
      </c>
      <c r="E115" s="36">
        <v>0</v>
      </c>
      <c r="F115" s="36">
        <v>10</v>
      </c>
      <c r="G115" s="4"/>
      <c r="I115" s="31" t="s">
        <v>4</v>
      </c>
      <c r="J115" s="31">
        <v>2</v>
      </c>
      <c r="K115" s="99"/>
      <c r="L115" s="31" t="s">
        <v>4</v>
      </c>
      <c r="M115" s="31">
        <v>1</v>
      </c>
    </row>
    <row r="116" spans="1:13" x14ac:dyDescent="0.2">
      <c r="A116" s="13">
        <v>11</v>
      </c>
      <c r="B116" s="37">
        <v>27</v>
      </c>
      <c r="C116" s="36" t="s">
        <v>204</v>
      </c>
      <c r="D116" s="36">
        <v>1</v>
      </c>
      <c r="E116" s="36">
        <v>2</v>
      </c>
      <c r="F116" s="36">
        <v>1</v>
      </c>
      <c r="G116" s="4"/>
      <c r="I116" s="31" t="s">
        <v>222</v>
      </c>
      <c r="J116" s="31">
        <v>0</v>
      </c>
      <c r="K116" s="99"/>
      <c r="L116" s="31" t="s">
        <v>222</v>
      </c>
      <c r="M116" s="31">
        <v>0</v>
      </c>
    </row>
    <row r="117" spans="1:13" x14ac:dyDescent="0.2">
      <c r="A117" s="13">
        <v>13</v>
      </c>
      <c r="B117" s="37">
        <v>37</v>
      </c>
      <c r="C117" s="36" t="s">
        <v>203</v>
      </c>
      <c r="D117" s="36">
        <v>1</v>
      </c>
      <c r="E117" s="36">
        <v>2</v>
      </c>
      <c r="F117" s="36">
        <v>2</v>
      </c>
      <c r="G117" s="4"/>
      <c r="I117" s="31" t="s">
        <v>223</v>
      </c>
      <c r="J117" s="31">
        <v>4.613222104106649</v>
      </c>
      <c r="K117" s="99"/>
      <c r="L117" s="31" t="s">
        <v>223</v>
      </c>
      <c r="M117" s="31">
        <v>5.1973094868347651</v>
      </c>
    </row>
    <row r="118" spans="1:13" x14ac:dyDescent="0.2">
      <c r="A118" s="13">
        <v>14</v>
      </c>
      <c r="B118" s="37">
        <v>72</v>
      </c>
      <c r="C118" s="36" t="s">
        <v>203</v>
      </c>
      <c r="D118" s="36">
        <v>1</v>
      </c>
      <c r="E118" s="36">
        <v>0</v>
      </c>
      <c r="F118" s="36">
        <v>10</v>
      </c>
      <c r="G118" s="4"/>
      <c r="I118" s="31" t="s">
        <v>224</v>
      </c>
      <c r="J118" s="31">
        <v>21.281818181818181</v>
      </c>
      <c r="K118" s="99"/>
      <c r="L118" s="31" t="s">
        <v>224</v>
      </c>
      <c r="M118" s="31">
        <v>27.012025901942646</v>
      </c>
    </row>
    <row r="119" spans="1:13" x14ac:dyDescent="0.2">
      <c r="A119" s="13">
        <v>15</v>
      </c>
      <c r="B119" s="37">
        <v>29</v>
      </c>
      <c r="C119" s="36" t="s">
        <v>204</v>
      </c>
      <c r="D119" s="36">
        <v>1</v>
      </c>
      <c r="E119" s="36">
        <v>20</v>
      </c>
      <c r="F119" s="36">
        <v>2</v>
      </c>
      <c r="G119" s="4"/>
      <c r="I119" s="31" t="s">
        <v>225</v>
      </c>
      <c r="J119" s="31">
        <v>2.080331006852763</v>
      </c>
      <c r="K119" s="99"/>
      <c r="L119" s="31" t="s">
        <v>225</v>
      </c>
      <c r="M119" s="31">
        <v>2.7213250024167337</v>
      </c>
    </row>
    <row r="120" spans="1:13" x14ac:dyDescent="0.2">
      <c r="A120" s="13">
        <v>17</v>
      </c>
      <c r="B120" s="37">
        <v>64</v>
      </c>
      <c r="C120" s="36" t="s">
        <v>204</v>
      </c>
      <c r="D120" s="36">
        <v>1</v>
      </c>
      <c r="E120" s="36">
        <v>15</v>
      </c>
      <c r="F120" s="36">
        <v>3</v>
      </c>
      <c r="G120" s="4"/>
      <c r="I120" s="31" t="s">
        <v>226</v>
      </c>
      <c r="J120" s="31">
        <v>1.4739499014464126</v>
      </c>
      <c r="K120" s="99"/>
      <c r="L120" s="31" t="s">
        <v>226</v>
      </c>
      <c r="M120" s="31">
        <v>1.7468254027281376</v>
      </c>
    </row>
    <row r="121" spans="1:13" x14ac:dyDescent="0.2">
      <c r="A121" s="13">
        <v>24</v>
      </c>
      <c r="B121" s="37">
        <v>46</v>
      </c>
      <c r="C121" s="36" t="s">
        <v>204</v>
      </c>
      <c r="D121" s="36">
        <v>1</v>
      </c>
      <c r="E121" s="36">
        <v>10</v>
      </c>
      <c r="F121" s="36">
        <v>1</v>
      </c>
      <c r="G121" s="4"/>
      <c r="I121" s="31" t="s">
        <v>227</v>
      </c>
      <c r="J121" s="31">
        <v>20</v>
      </c>
      <c r="K121" s="99"/>
      <c r="L121" s="31" t="s">
        <v>227</v>
      </c>
      <c r="M121" s="31">
        <v>20</v>
      </c>
    </row>
    <row r="122" spans="1:13" x14ac:dyDescent="0.2">
      <c r="A122" s="13">
        <v>27</v>
      </c>
      <c r="B122" s="37">
        <v>22</v>
      </c>
      <c r="C122" s="36" t="s">
        <v>204</v>
      </c>
      <c r="D122" s="36">
        <v>1</v>
      </c>
      <c r="E122" s="36">
        <v>15</v>
      </c>
      <c r="F122" s="36">
        <v>2</v>
      </c>
      <c r="G122" s="4"/>
      <c r="I122" s="31" t="s">
        <v>228</v>
      </c>
      <c r="J122" s="31">
        <v>0</v>
      </c>
      <c r="K122" s="99"/>
      <c r="L122" s="31" t="s">
        <v>228</v>
      </c>
      <c r="M122" s="31">
        <v>0</v>
      </c>
    </row>
    <row r="123" spans="1:13" x14ac:dyDescent="0.2">
      <c r="A123" s="13">
        <v>29</v>
      </c>
      <c r="B123" s="37">
        <v>30</v>
      </c>
      <c r="C123" s="36" t="s">
        <v>203</v>
      </c>
      <c r="D123" s="36">
        <v>1</v>
      </c>
      <c r="E123" s="36">
        <v>10</v>
      </c>
      <c r="F123" s="36">
        <v>3</v>
      </c>
      <c r="G123" s="4"/>
      <c r="I123" s="31" t="s">
        <v>229</v>
      </c>
      <c r="J123" s="31">
        <v>20</v>
      </c>
      <c r="K123" s="99"/>
      <c r="L123" s="31" t="s">
        <v>229</v>
      </c>
      <c r="M123" s="31">
        <v>20</v>
      </c>
    </row>
    <row r="124" spans="1:13" x14ac:dyDescent="0.2">
      <c r="A124" s="13">
        <v>30</v>
      </c>
      <c r="B124" s="37">
        <v>23</v>
      </c>
      <c r="C124" s="36" t="s">
        <v>204</v>
      </c>
      <c r="D124" s="36">
        <v>1</v>
      </c>
      <c r="E124" s="36">
        <v>4</v>
      </c>
      <c r="F124" s="36">
        <v>2</v>
      </c>
      <c r="G124" s="4"/>
      <c r="I124" s="31" t="s">
        <v>65</v>
      </c>
      <c r="J124" s="31">
        <v>210</v>
      </c>
      <c r="K124" s="99"/>
      <c r="L124" s="31" t="s">
        <v>65</v>
      </c>
      <c r="M124" s="31">
        <v>172</v>
      </c>
    </row>
    <row r="125" spans="1:13" x14ac:dyDescent="0.2">
      <c r="A125" s="13">
        <v>32</v>
      </c>
      <c r="B125" s="37">
        <v>65</v>
      </c>
      <c r="C125" s="36" t="s">
        <v>204</v>
      </c>
      <c r="D125" s="36">
        <v>1</v>
      </c>
      <c r="E125" s="36">
        <v>0</v>
      </c>
      <c r="F125" s="36">
        <v>10</v>
      </c>
      <c r="G125" s="4"/>
      <c r="I125" s="31" t="s">
        <v>1</v>
      </c>
      <c r="J125" s="31">
        <v>56</v>
      </c>
      <c r="K125" s="99"/>
      <c r="L125" s="31" t="s">
        <v>1</v>
      </c>
      <c r="M125" s="31">
        <v>47</v>
      </c>
    </row>
    <row r="126" spans="1:13" ht="13.5" thickBot="1" x14ac:dyDescent="0.25">
      <c r="A126" s="13">
        <v>35</v>
      </c>
      <c r="B126" s="37">
        <v>25</v>
      </c>
      <c r="C126" s="36" t="s">
        <v>204</v>
      </c>
      <c r="D126" s="36">
        <v>1</v>
      </c>
      <c r="E126" s="36">
        <v>0</v>
      </c>
      <c r="F126" s="36">
        <v>10</v>
      </c>
      <c r="G126" s="4"/>
      <c r="I126" s="32" t="s">
        <v>252</v>
      </c>
      <c r="J126" s="32">
        <v>1.2354289471517108</v>
      </c>
      <c r="K126" s="99"/>
      <c r="L126" s="32" t="s">
        <v>252</v>
      </c>
      <c r="M126" s="32">
        <v>1.5259872327377624</v>
      </c>
    </row>
    <row r="127" spans="1:13" x14ac:dyDescent="0.2">
      <c r="A127" s="13">
        <v>36</v>
      </c>
      <c r="B127" s="37">
        <v>72</v>
      </c>
      <c r="C127" s="36" t="s">
        <v>204</v>
      </c>
      <c r="D127" s="36">
        <v>1</v>
      </c>
      <c r="E127" s="36">
        <v>5</v>
      </c>
      <c r="F127" s="36">
        <v>3</v>
      </c>
      <c r="G127" s="4"/>
      <c r="I127" s="99"/>
      <c r="J127" s="99"/>
      <c r="K127" s="99"/>
      <c r="L127" s="99"/>
      <c r="M127" s="99"/>
    </row>
    <row r="128" spans="1:13" x14ac:dyDescent="0.2">
      <c r="A128" s="13">
        <v>37</v>
      </c>
      <c r="B128" s="37">
        <v>66</v>
      </c>
      <c r="C128" s="36" t="s">
        <v>204</v>
      </c>
      <c r="D128" s="36">
        <v>1</v>
      </c>
      <c r="E128" s="36">
        <v>0</v>
      </c>
      <c r="F128" s="36">
        <v>10</v>
      </c>
      <c r="G128" s="4"/>
      <c r="I128" s="108" t="s">
        <v>68</v>
      </c>
    </row>
    <row r="129" spans="1:11" x14ac:dyDescent="0.2">
      <c r="A129" s="13">
        <v>39</v>
      </c>
      <c r="B129" s="37">
        <v>41</v>
      </c>
      <c r="C129" s="36" t="s">
        <v>203</v>
      </c>
      <c r="D129" s="36">
        <v>1</v>
      </c>
      <c r="E129" s="36">
        <v>2</v>
      </c>
      <c r="F129" s="36">
        <v>1</v>
      </c>
      <c r="G129" s="4"/>
      <c r="I129" s="105" t="s">
        <v>236</v>
      </c>
      <c r="J129" s="109">
        <f>J117/J113</f>
        <v>1.2301925610951063</v>
      </c>
    </row>
    <row r="130" spans="1:11" x14ac:dyDescent="0.2">
      <c r="A130" s="13">
        <v>40</v>
      </c>
      <c r="B130" s="37">
        <v>76</v>
      </c>
      <c r="C130" s="36" t="s">
        <v>204</v>
      </c>
      <c r="D130" s="36">
        <v>1</v>
      </c>
      <c r="E130" s="36">
        <v>0</v>
      </c>
      <c r="F130" s="36">
        <v>10</v>
      </c>
      <c r="G130" s="4"/>
      <c r="I130" s="105" t="s">
        <v>237</v>
      </c>
      <c r="J130" s="109">
        <f>M117/M113</f>
        <v>1.4201950341932208</v>
      </c>
    </row>
    <row r="131" spans="1:11" x14ac:dyDescent="0.2">
      <c r="A131" s="13">
        <v>43</v>
      </c>
      <c r="B131" s="37">
        <v>28</v>
      </c>
      <c r="C131" s="36" t="s">
        <v>204</v>
      </c>
      <c r="D131" s="36">
        <v>1</v>
      </c>
      <c r="E131" s="36">
        <v>8</v>
      </c>
      <c r="F131" s="36">
        <v>2</v>
      </c>
      <c r="G131" s="4"/>
    </row>
    <row r="132" spans="1:11" x14ac:dyDescent="0.2">
      <c r="A132" s="13">
        <v>44</v>
      </c>
      <c r="B132" s="37">
        <v>46</v>
      </c>
      <c r="C132" s="36" t="s">
        <v>204</v>
      </c>
      <c r="D132" s="36">
        <v>1</v>
      </c>
      <c r="E132" s="36">
        <v>0</v>
      </c>
      <c r="F132" s="36">
        <v>10</v>
      </c>
      <c r="G132" s="4"/>
    </row>
    <row r="133" spans="1:11" x14ac:dyDescent="0.2">
      <c r="A133" s="13">
        <v>45</v>
      </c>
      <c r="B133" s="37">
        <v>29</v>
      </c>
      <c r="C133" s="36" t="s">
        <v>203</v>
      </c>
      <c r="D133" s="36">
        <v>1</v>
      </c>
      <c r="E133" s="36">
        <v>0</v>
      </c>
      <c r="F133" s="36">
        <v>10</v>
      </c>
      <c r="G133" s="4"/>
    </row>
    <row r="134" spans="1:11" ht="14.25" x14ac:dyDescent="0.2">
      <c r="A134" s="13">
        <v>46</v>
      </c>
      <c r="B134" s="37">
        <v>42</v>
      </c>
      <c r="C134" s="36" t="s">
        <v>203</v>
      </c>
      <c r="D134" s="36">
        <v>1</v>
      </c>
      <c r="E134" s="36">
        <v>0</v>
      </c>
      <c r="F134" s="36">
        <v>10</v>
      </c>
      <c r="G134" s="4"/>
      <c r="I134" s="112" t="s">
        <v>253</v>
      </c>
    </row>
    <row r="135" spans="1:11" ht="14.25" x14ac:dyDescent="0.2">
      <c r="A135" s="13">
        <v>47</v>
      </c>
      <c r="B135" s="37">
        <v>35</v>
      </c>
      <c r="C135" s="36" t="s">
        <v>203</v>
      </c>
      <c r="D135" s="36">
        <v>1</v>
      </c>
      <c r="E135" s="36">
        <v>0</v>
      </c>
      <c r="F135" s="36">
        <v>10</v>
      </c>
      <c r="G135" s="4"/>
      <c r="I135" s="113" t="s">
        <v>254</v>
      </c>
      <c r="J135" s="13"/>
      <c r="K135" s="13"/>
    </row>
    <row r="136" spans="1:11" ht="15.75" x14ac:dyDescent="0.25">
      <c r="A136" s="13">
        <v>48</v>
      </c>
      <c r="B136" s="37">
        <v>37</v>
      </c>
      <c r="C136" s="36" t="s">
        <v>203</v>
      </c>
      <c r="D136" s="36">
        <v>1</v>
      </c>
      <c r="E136" s="36">
        <v>3</v>
      </c>
      <c r="F136" s="36">
        <v>2</v>
      </c>
      <c r="G136" s="4"/>
      <c r="I136" s="110"/>
      <c r="J136" s="13"/>
      <c r="K136" s="13"/>
    </row>
    <row r="137" spans="1:11" x14ac:dyDescent="0.2">
      <c r="A137" s="13">
        <v>49</v>
      </c>
      <c r="B137" s="37">
        <v>19</v>
      </c>
      <c r="C137" s="36" t="s">
        <v>203</v>
      </c>
      <c r="D137" s="36">
        <v>1</v>
      </c>
      <c r="E137" s="36">
        <v>3</v>
      </c>
      <c r="F137" s="36">
        <v>2</v>
      </c>
      <c r="G137" s="4"/>
      <c r="I137" s="13"/>
      <c r="J137" s="36"/>
      <c r="K137" s="36"/>
    </row>
    <row r="138" spans="1:11" x14ac:dyDescent="0.2">
      <c r="A138" s="13">
        <v>50</v>
      </c>
      <c r="B138" s="37">
        <v>77</v>
      </c>
      <c r="C138" s="36" t="s">
        <v>203</v>
      </c>
      <c r="D138" s="36">
        <v>1</v>
      </c>
      <c r="E138" s="36">
        <v>0</v>
      </c>
      <c r="F138" s="36">
        <v>10</v>
      </c>
      <c r="G138" s="4"/>
      <c r="I138" s="13"/>
      <c r="J138" s="111"/>
      <c r="K138" s="111"/>
    </row>
    <row r="139" spans="1:11" x14ac:dyDescent="0.2">
      <c r="A139" s="13">
        <v>53</v>
      </c>
      <c r="B139" s="37">
        <v>33</v>
      </c>
      <c r="C139" s="36" t="s">
        <v>204</v>
      </c>
      <c r="D139" s="36">
        <v>1</v>
      </c>
      <c r="E139" s="36">
        <v>10</v>
      </c>
      <c r="F139" s="36">
        <v>3</v>
      </c>
      <c r="G139" s="4"/>
      <c r="I139" s="13"/>
      <c r="J139" s="111"/>
      <c r="K139" s="111"/>
    </row>
    <row r="140" spans="1:11" x14ac:dyDescent="0.2">
      <c r="A140" s="13">
        <v>55</v>
      </c>
      <c r="B140" s="37">
        <v>51</v>
      </c>
      <c r="C140" s="36" t="s">
        <v>204</v>
      </c>
      <c r="D140" s="36">
        <v>1</v>
      </c>
      <c r="E140" s="36">
        <v>0</v>
      </c>
      <c r="F140" s="36">
        <v>10</v>
      </c>
      <c r="G140" s="4"/>
    </row>
    <row r="141" spans="1:11" x14ac:dyDescent="0.2">
      <c r="A141" s="13">
        <v>56</v>
      </c>
      <c r="B141" s="37">
        <v>49</v>
      </c>
      <c r="C141" s="36" t="s">
        <v>204</v>
      </c>
      <c r="D141" s="36">
        <v>1</v>
      </c>
      <c r="E141" s="36">
        <v>5</v>
      </c>
      <c r="F141" s="36">
        <v>1</v>
      </c>
      <c r="G141" s="4"/>
    </row>
    <row r="142" spans="1:11" x14ac:dyDescent="0.2">
      <c r="A142" s="13">
        <v>57</v>
      </c>
      <c r="B142" s="37">
        <v>70</v>
      </c>
      <c r="C142" s="36" t="s">
        <v>203</v>
      </c>
      <c r="D142" s="36">
        <v>1</v>
      </c>
      <c r="E142" s="36">
        <v>0</v>
      </c>
      <c r="F142" s="36">
        <v>10</v>
      </c>
      <c r="G142" s="4"/>
    </row>
    <row r="143" spans="1:11" x14ac:dyDescent="0.2">
      <c r="A143" s="13">
        <v>58</v>
      </c>
      <c r="B143" s="37">
        <v>26</v>
      </c>
      <c r="C143" s="36" t="s">
        <v>203</v>
      </c>
      <c r="D143" s="36">
        <v>1</v>
      </c>
      <c r="E143" s="36">
        <v>5</v>
      </c>
      <c r="F143" s="36">
        <v>1</v>
      </c>
      <c r="G143" s="4"/>
    </row>
    <row r="144" spans="1:11" x14ac:dyDescent="0.2">
      <c r="A144" s="13">
        <v>59</v>
      </c>
      <c r="B144" s="37">
        <v>75</v>
      </c>
      <c r="C144" s="36" t="s">
        <v>203</v>
      </c>
      <c r="D144" s="36">
        <v>1</v>
      </c>
      <c r="E144" s="36">
        <v>0</v>
      </c>
      <c r="F144" s="36">
        <v>10</v>
      </c>
      <c r="G144" s="4"/>
    </row>
    <row r="145" spans="1:7" x14ac:dyDescent="0.2">
      <c r="A145" s="13">
        <v>61</v>
      </c>
      <c r="B145" s="37">
        <v>55</v>
      </c>
      <c r="C145" s="36" t="s">
        <v>204</v>
      </c>
      <c r="D145" s="36">
        <v>1</v>
      </c>
      <c r="E145" s="36">
        <v>3</v>
      </c>
      <c r="F145" s="36">
        <v>2</v>
      </c>
      <c r="G145" s="4"/>
    </row>
    <row r="146" spans="1:7" x14ac:dyDescent="0.2">
      <c r="A146" s="13">
        <v>64</v>
      </c>
      <c r="B146" s="37">
        <v>78</v>
      </c>
      <c r="C146" s="36" t="s">
        <v>204</v>
      </c>
      <c r="D146" s="36">
        <v>1</v>
      </c>
      <c r="E146" s="36">
        <v>2</v>
      </c>
      <c r="F146" s="36">
        <v>3</v>
      </c>
      <c r="G146" s="4"/>
    </row>
    <row r="147" spans="1:7" x14ac:dyDescent="0.2">
      <c r="A147" s="13">
        <v>67</v>
      </c>
      <c r="B147" s="37">
        <v>66</v>
      </c>
      <c r="C147" s="36" t="s">
        <v>204</v>
      </c>
      <c r="D147" s="36">
        <v>1</v>
      </c>
      <c r="E147" s="36">
        <v>1</v>
      </c>
      <c r="F147" s="36">
        <v>1</v>
      </c>
      <c r="G147" s="4"/>
    </row>
    <row r="148" spans="1:7" x14ac:dyDescent="0.2">
      <c r="A148" s="13">
        <v>68</v>
      </c>
      <c r="B148" s="37">
        <v>37</v>
      </c>
      <c r="C148" s="36" t="s">
        <v>204</v>
      </c>
      <c r="D148" s="36">
        <v>1</v>
      </c>
      <c r="E148" s="36">
        <v>5</v>
      </c>
      <c r="F148" s="36">
        <v>2</v>
      </c>
      <c r="G148" s="4"/>
    </row>
    <row r="149" spans="1:7" x14ac:dyDescent="0.2">
      <c r="A149" s="13">
        <v>70</v>
      </c>
      <c r="B149" s="37">
        <v>62</v>
      </c>
      <c r="C149" s="36" t="s">
        <v>203</v>
      </c>
      <c r="D149" s="36">
        <v>1</v>
      </c>
      <c r="E149" s="36">
        <v>0</v>
      </c>
      <c r="F149" s="36">
        <v>10</v>
      </c>
      <c r="G149" s="4"/>
    </row>
    <row r="150" spans="1:7" x14ac:dyDescent="0.2">
      <c r="A150" s="13">
        <v>73</v>
      </c>
      <c r="B150" s="37">
        <v>51</v>
      </c>
      <c r="C150" s="36" t="s">
        <v>204</v>
      </c>
      <c r="D150" s="36">
        <v>1</v>
      </c>
      <c r="E150" s="36">
        <v>8</v>
      </c>
      <c r="F150" s="36">
        <v>3</v>
      </c>
      <c r="G150" s="4"/>
    </row>
    <row r="151" spans="1:7" x14ac:dyDescent="0.2">
      <c r="A151" s="13">
        <v>74</v>
      </c>
      <c r="B151" s="37">
        <v>79</v>
      </c>
      <c r="C151" s="36" t="s">
        <v>203</v>
      </c>
      <c r="D151" s="36">
        <v>1</v>
      </c>
      <c r="E151" s="36">
        <v>0</v>
      </c>
      <c r="F151" s="36">
        <v>10</v>
      </c>
      <c r="G151" s="4"/>
    </row>
    <row r="152" spans="1:7" x14ac:dyDescent="0.2">
      <c r="A152" s="13">
        <v>75</v>
      </c>
      <c r="B152" s="37">
        <v>81</v>
      </c>
      <c r="C152" s="36" t="s">
        <v>203</v>
      </c>
      <c r="D152" s="36">
        <v>1</v>
      </c>
      <c r="E152" s="36">
        <v>0</v>
      </c>
      <c r="F152" s="36">
        <v>10</v>
      </c>
      <c r="G152" s="4"/>
    </row>
    <row r="153" spans="1:7" x14ac:dyDescent="0.2">
      <c r="A153" s="13">
        <v>76</v>
      </c>
      <c r="B153" s="37">
        <v>61</v>
      </c>
      <c r="C153" s="36" t="s">
        <v>204</v>
      </c>
      <c r="D153" s="36">
        <v>1</v>
      </c>
      <c r="E153" s="36">
        <v>0</v>
      </c>
      <c r="F153" s="36">
        <v>10</v>
      </c>
      <c r="G153" s="4"/>
    </row>
    <row r="154" spans="1:7" x14ac:dyDescent="0.2">
      <c r="A154" s="13">
        <v>77</v>
      </c>
      <c r="B154" s="37">
        <v>24</v>
      </c>
      <c r="C154" s="36" t="s">
        <v>203</v>
      </c>
      <c r="D154" s="36">
        <v>1</v>
      </c>
      <c r="E154" s="36">
        <v>12</v>
      </c>
      <c r="F154" s="36">
        <v>3</v>
      </c>
      <c r="G154" s="4"/>
    </row>
    <row r="155" spans="1:7" x14ac:dyDescent="0.2">
      <c r="A155" s="13">
        <v>79</v>
      </c>
      <c r="B155" s="37">
        <v>80</v>
      </c>
      <c r="C155" s="36" t="s">
        <v>203</v>
      </c>
      <c r="D155" s="36">
        <v>1</v>
      </c>
      <c r="E155" s="36">
        <v>5</v>
      </c>
      <c r="F155" s="36">
        <v>1</v>
      </c>
      <c r="G155" s="4"/>
    </row>
    <row r="156" spans="1:7" x14ac:dyDescent="0.2">
      <c r="A156" s="13">
        <v>81</v>
      </c>
      <c r="B156" s="37">
        <v>30</v>
      </c>
      <c r="C156" s="36" t="s">
        <v>203</v>
      </c>
      <c r="D156" s="36">
        <v>1</v>
      </c>
      <c r="E156" s="36">
        <v>1</v>
      </c>
      <c r="F156" s="36">
        <v>1</v>
      </c>
      <c r="G156" s="4"/>
    </row>
    <row r="157" spans="1:7" x14ac:dyDescent="0.2">
      <c r="A157" s="13">
        <v>85</v>
      </c>
      <c r="B157" s="37">
        <v>24</v>
      </c>
      <c r="C157" s="36" t="s">
        <v>203</v>
      </c>
      <c r="D157" s="36">
        <v>1</v>
      </c>
      <c r="E157" s="36">
        <v>7</v>
      </c>
      <c r="F157" s="36">
        <v>2</v>
      </c>
      <c r="G157" s="4"/>
    </row>
    <row r="158" spans="1:7" x14ac:dyDescent="0.2">
      <c r="A158" s="13">
        <v>86</v>
      </c>
      <c r="B158" s="37">
        <v>22</v>
      </c>
      <c r="C158" s="36" t="s">
        <v>204</v>
      </c>
      <c r="D158" s="36">
        <v>1</v>
      </c>
      <c r="E158" s="36">
        <v>8</v>
      </c>
      <c r="F158" s="36">
        <v>2</v>
      </c>
      <c r="G158" s="4"/>
    </row>
    <row r="159" spans="1:7" x14ac:dyDescent="0.2">
      <c r="A159" s="13">
        <v>87</v>
      </c>
      <c r="B159" s="37">
        <v>83</v>
      </c>
      <c r="C159" s="36" t="s">
        <v>204</v>
      </c>
      <c r="D159" s="36">
        <v>1</v>
      </c>
      <c r="E159" s="36">
        <v>5</v>
      </c>
      <c r="F159" s="36">
        <v>1</v>
      </c>
      <c r="G159" s="4"/>
    </row>
    <row r="160" spans="1:7" x14ac:dyDescent="0.2">
      <c r="A160" s="13">
        <v>88</v>
      </c>
      <c r="B160" s="37">
        <v>46</v>
      </c>
      <c r="C160" s="36" t="s">
        <v>204</v>
      </c>
      <c r="D160" s="36">
        <v>1</v>
      </c>
      <c r="E160" s="36">
        <v>7</v>
      </c>
      <c r="F160" s="36">
        <v>3</v>
      </c>
      <c r="G160" s="4"/>
    </row>
    <row r="161" spans="1:9" x14ac:dyDescent="0.2">
      <c r="A161" s="13">
        <v>90</v>
      </c>
      <c r="B161" s="37">
        <v>64</v>
      </c>
      <c r="C161" s="36" t="s">
        <v>203</v>
      </c>
      <c r="D161" s="36">
        <v>1</v>
      </c>
      <c r="E161" s="36">
        <v>0</v>
      </c>
      <c r="F161" s="36">
        <v>10</v>
      </c>
      <c r="G161" s="4"/>
    </row>
    <row r="162" spans="1:9" x14ac:dyDescent="0.2">
      <c r="A162" s="13">
        <v>92</v>
      </c>
      <c r="B162" s="37">
        <v>50</v>
      </c>
      <c r="C162" s="36" t="s">
        <v>204</v>
      </c>
      <c r="D162" s="36">
        <v>1</v>
      </c>
      <c r="E162" s="36">
        <v>2</v>
      </c>
      <c r="F162" s="36">
        <v>1</v>
      </c>
      <c r="G162" s="4"/>
    </row>
    <row r="163" spans="1:9" x14ac:dyDescent="0.2">
      <c r="A163" s="13">
        <v>93</v>
      </c>
      <c r="B163" s="37">
        <v>28</v>
      </c>
      <c r="C163" s="36" t="s">
        <v>203</v>
      </c>
      <c r="D163" s="36">
        <v>1</v>
      </c>
      <c r="E163" s="36">
        <v>0</v>
      </c>
      <c r="F163" s="36">
        <v>10</v>
      </c>
      <c r="G163" s="4"/>
    </row>
    <row r="164" spans="1:9" x14ac:dyDescent="0.2">
      <c r="A164" s="13">
        <v>94</v>
      </c>
      <c r="B164" s="37">
        <v>34</v>
      </c>
      <c r="C164" s="36" t="s">
        <v>204</v>
      </c>
      <c r="D164" s="36">
        <v>1</v>
      </c>
      <c r="E164" s="36">
        <v>1</v>
      </c>
      <c r="F164" s="36">
        <v>2</v>
      </c>
      <c r="G164" s="4"/>
    </row>
    <row r="165" spans="1:9" x14ac:dyDescent="0.2">
      <c r="A165" s="13">
        <v>101</v>
      </c>
      <c r="B165" s="37">
        <v>27</v>
      </c>
      <c r="C165" s="36" t="s">
        <v>203</v>
      </c>
      <c r="D165" s="36">
        <v>1</v>
      </c>
      <c r="E165" s="36">
        <v>2</v>
      </c>
      <c r="F165" s="36">
        <v>3</v>
      </c>
      <c r="G165" s="4"/>
    </row>
    <row r="166" spans="1:9" x14ac:dyDescent="0.2">
      <c r="A166" s="13">
        <v>102</v>
      </c>
      <c r="B166" s="37">
        <v>47</v>
      </c>
      <c r="C166" s="36" t="s">
        <v>204</v>
      </c>
      <c r="D166" s="36">
        <v>1</v>
      </c>
      <c r="E166" s="36">
        <v>8</v>
      </c>
      <c r="F166" s="36">
        <v>2</v>
      </c>
      <c r="G166" s="4"/>
    </row>
    <row r="167" spans="1:9" x14ac:dyDescent="0.2">
      <c r="A167" s="13"/>
      <c r="B167" s="37"/>
      <c r="C167" s="36"/>
      <c r="D167" s="36"/>
      <c r="E167" s="106" t="s">
        <v>251</v>
      </c>
      <c r="F167" s="36"/>
      <c r="G167" s="4"/>
      <c r="H167" s="73"/>
      <c r="I167" s="73"/>
    </row>
    <row r="168" spans="1:9" x14ac:dyDescent="0.2">
      <c r="A168" s="13">
        <v>1</v>
      </c>
      <c r="B168" s="37">
        <v>35</v>
      </c>
      <c r="C168" s="36" t="s">
        <v>203</v>
      </c>
      <c r="D168" s="36">
        <v>2</v>
      </c>
      <c r="E168" s="36">
        <v>0</v>
      </c>
      <c r="F168" s="36">
        <v>10</v>
      </c>
      <c r="G168" s="4"/>
      <c r="H168" s="31"/>
      <c r="I168" s="31"/>
    </row>
    <row r="169" spans="1:9" x14ac:dyDescent="0.2">
      <c r="A169" s="13">
        <v>2</v>
      </c>
      <c r="B169" s="37">
        <v>51</v>
      </c>
      <c r="C169" s="36" t="s">
        <v>204</v>
      </c>
      <c r="D169" s="36">
        <v>2</v>
      </c>
      <c r="E169" s="36">
        <v>20</v>
      </c>
      <c r="F169" s="36">
        <v>1</v>
      </c>
      <c r="G169" s="4"/>
      <c r="H169" s="31"/>
      <c r="I169" s="31"/>
    </row>
    <row r="170" spans="1:9" x14ac:dyDescent="0.2">
      <c r="A170" s="13">
        <v>3</v>
      </c>
      <c r="B170" s="37">
        <v>57</v>
      </c>
      <c r="C170" s="36" t="s">
        <v>203</v>
      </c>
      <c r="D170" s="36">
        <v>2</v>
      </c>
      <c r="E170" s="36">
        <v>0</v>
      </c>
      <c r="F170" s="36">
        <v>10</v>
      </c>
      <c r="G170" s="4"/>
      <c r="H170" s="31"/>
      <c r="I170" s="31"/>
    </row>
    <row r="171" spans="1:9" x14ac:dyDescent="0.2">
      <c r="A171" s="13">
        <v>7</v>
      </c>
      <c r="B171" s="37">
        <v>37</v>
      </c>
      <c r="C171" s="36" t="s">
        <v>203</v>
      </c>
      <c r="D171" s="36">
        <v>2</v>
      </c>
      <c r="E171" s="36">
        <v>0</v>
      </c>
      <c r="F171" s="36">
        <v>10</v>
      </c>
      <c r="G171" s="4"/>
      <c r="H171" s="31"/>
      <c r="I171" s="31"/>
    </row>
    <row r="172" spans="1:9" x14ac:dyDescent="0.2">
      <c r="A172" s="13">
        <v>10</v>
      </c>
      <c r="B172" s="37">
        <v>84</v>
      </c>
      <c r="C172" s="36" t="s">
        <v>204</v>
      </c>
      <c r="D172" s="36">
        <v>2</v>
      </c>
      <c r="E172" s="36">
        <v>5</v>
      </c>
      <c r="F172" s="36">
        <v>2</v>
      </c>
      <c r="G172" s="4"/>
      <c r="H172" s="31"/>
      <c r="I172" s="31"/>
    </row>
    <row r="173" spans="1:9" x14ac:dyDescent="0.2">
      <c r="A173" s="13">
        <v>12</v>
      </c>
      <c r="B173" s="37">
        <v>72</v>
      </c>
      <c r="C173" s="36" t="s">
        <v>204</v>
      </c>
      <c r="D173" s="36">
        <v>2</v>
      </c>
      <c r="E173" s="36">
        <v>0</v>
      </c>
      <c r="F173" s="36">
        <v>10</v>
      </c>
      <c r="G173" s="4"/>
      <c r="H173" s="31"/>
      <c r="I173" s="31"/>
    </row>
    <row r="174" spans="1:9" x14ac:dyDescent="0.2">
      <c r="A174" s="13">
        <v>16</v>
      </c>
      <c r="B174" s="37">
        <v>29</v>
      </c>
      <c r="C174" s="36" t="s">
        <v>204</v>
      </c>
      <c r="D174" s="36">
        <v>2</v>
      </c>
      <c r="E174" s="36">
        <v>14</v>
      </c>
      <c r="F174" s="36">
        <v>3</v>
      </c>
      <c r="G174" s="4"/>
      <c r="H174" s="31"/>
      <c r="I174" s="31"/>
    </row>
    <row r="175" spans="1:9" x14ac:dyDescent="0.2">
      <c r="A175" s="13">
        <v>18</v>
      </c>
      <c r="B175" s="37">
        <v>54</v>
      </c>
      <c r="C175" s="36" t="s">
        <v>203</v>
      </c>
      <c r="D175" s="36">
        <v>2</v>
      </c>
      <c r="E175" s="36">
        <v>5</v>
      </c>
      <c r="F175" s="36">
        <v>2</v>
      </c>
      <c r="G175" s="4"/>
      <c r="H175" s="13"/>
      <c r="I175" s="13"/>
    </row>
    <row r="176" spans="1:9" x14ac:dyDescent="0.2">
      <c r="A176" s="13">
        <v>19</v>
      </c>
      <c r="B176" s="37">
        <v>32</v>
      </c>
      <c r="C176" s="36" t="s">
        <v>204</v>
      </c>
      <c r="D176" s="36">
        <v>2</v>
      </c>
      <c r="E176" s="36">
        <v>5</v>
      </c>
      <c r="F176" s="36">
        <v>1</v>
      </c>
      <c r="G176" s="4"/>
    </row>
    <row r="177" spans="1:7" x14ac:dyDescent="0.2">
      <c r="A177" s="13">
        <v>20</v>
      </c>
      <c r="B177" s="37">
        <v>79</v>
      </c>
      <c r="C177" s="36" t="s">
        <v>203</v>
      </c>
      <c r="D177" s="36">
        <v>2</v>
      </c>
      <c r="E177" s="36">
        <v>0</v>
      </c>
      <c r="F177" s="36">
        <v>10</v>
      </c>
      <c r="G177" s="4"/>
    </row>
    <row r="178" spans="1:7" x14ac:dyDescent="0.2">
      <c r="A178" s="13">
        <v>21</v>
      </c>
      <c r="B178" s="37">
        <v>34</v>
      </c>
      <c r="C178" s="36" t="s">
        <v>204</v>
      </c>
      <c r="D178" s="36">
        <v>2</v>
      </c>
      <c r="E178" s="36">
        <v>12</v>
      </c>
      <c r="F178" s="36">
        <v>3</v>
      </c>
      <c r="G178" s="4"/>
    </row>
    <row r="179" spans="1:7" x14ac:dyDescent="0.2">
      <c r="A179" s="13">
        <v>22</v>
      </c>
      <c r="B179" s="37">
        <v>71</v>
      </c>
      <c r="C179" s="36" t="s">
        <v>203</v>
      </c>
      <c r="D179" s="36">
        <v>2</v>
      </c>
      <c r="E179" s="36">
        <v>0</v>
      </c>
      <c r="F179" s="36">
        <v>10</v>
      </c>
      <c r="G179" s="4"/>
    </row>
    <row r="180" spans="1:7" x14ac:dyDescent="0.2">
      <c r="A180" s="13">
        <v>23</v>
      </c>
      <c r="B180" s="37">
        <v>56</v>
      </c>
      <c r="C180" s="36" t="s">
        <v>203</v>
      </c>
      <c r="D180" s="36">
        <v>2</v>
      </c>
      <c r="E180" s="36">
        <v>0</v>
      </c>
      <c r="F180" s="36">
        <v>10</v>
      </c>
      <c r="G180" s="4"/>
    </row>
    <row r="181" spans="1:7" x14ac:dyDescent="0.2">
      <c r="A181" s="13">
        <v>25</v>
      </c>
      <c r="B181" s="37">
        <v>20</v>
      </c>
      <c r="C181" s="36" t="s">
        <v>203</v>
      </c>
      <c r="D181" s="36">
        <v>2</v>
      </c>
      <c r="E181" s="36">
        <v>1</v>
      </c>
      <c r="F181" s="36">
        <v>2</v>
      </c>
      <c r="G181" s="4"/>
    </row>
    <row r="182" spans="1:7" x14ac:dyDescent="0.2">
      <c r="A182" s="13">
        <v>26</v>
      </c>
      <c r="B182" s="37">
        <v>37</v>
      </c>
      <c r="C182" s="36" t="s">
        <v>203</v>
      </c>
      <c r="D182" s="36">
        <v>2</v>
      </c>
      <c r="E182" s="36">
        <v>0</v>
      </c>
      <c r="F182" s="36">
        <v>10</v>
      </c>
      <c r="G182" s="4"/>
    </row>
    <row r="183" spans="1:7" x14ac:dyDescent="0.2">
      <c r="A183" s="13">
        <v>28</v>
      </c>
      <c r="B183" s="37">
        <v>21</v>
      </c>
      <c r="C183" s="36" t="s">
        <v>204</v>
      </c>
      <c r="D183" s="36">
        <v>2</v>
      </c>
      <c r="E183" s="36">
        <v>12</v>
      </c>
      <c r="F183" s="36">
        <v>2</v>
      </c>
      <c r="G183" s="4"/>
    </row>
    <row r="184" spans="1:7" x14ac:dyDescent="0.2">
      <c r="A184" s="13">
        <v>31</v>
      </c>
      <c r="B184" s="37">
        <v>31</v>
      </c>
      <c r="C184" s="36" t="s">
        <v>203</v>
      </c>
      <c r="D184" s="36">
        <v>2</v>
      </c>
      <c r="E184" s="36">
        <v>0</v>
      </c>
      <c r="F184" s="36">
        <v>10</v>
      </c>
      <c r="G184" s="4"/>
    </row>
    <row r="185" spans="1:7" x14ac:dyDescent="0.2">
      <c r="A185" s="13">
        <v>33</v>
      </c>
      <c r="B185" s="37">
        <v>63</v>
      </c>
      <c r="C185" s="36" t="s">
        <v>203</v>
      </c>
      <c r="D185" s="36">
        <v>2</v>
      </c>
      <c r="E185" s="36">
        <v>5</v>
      </c>
      <c r="F185" s="36">
        <v>1</v>
      </c>
      <c r="G185" s="4"/>
    </row>
    <row r="186" spans="1:7" x14ac:dyDescent="0.2">
      <c r="A186" s="13">
        <v>34</v>
      </c>
      <c r="B186" s="37">
        <v>28</v>
      </c>
      <c r="C186" s="36" t="s">
        <v>203</v>
      </c>
      <c r="D186" s="36">
        <v>2</v>
      </c>
      <c r="E186" s="36">
        <v>0</v>
      </c>
      <c r="F186" s="36">
        <v>10</v>
      </c>
      <c r="G186" s="4"/>
    </row>
    <row r="187" spans="1:7" x14ac:dyDescent="0.2">
      <c r="A187" s="13">
        <v>38</v>
      </c>
      <c r="B187" s="37">
        <v>44</v>
      </c>
      <c r="C187" s="36" t="s">
        <v>203</v>
      </c>
      <c r="D187" s="36">
        <v>2</v>
      </c>
      <c r="E187" s="36">
        <v>5</v>
      </c>
      <c r="F187" s="36">
        <v>1</v>
      </c>
      <c r="G187" s="4"/>
    </row>
    <row r="188" spans="1:7" x14ac:dyDescent="0.2">
      <c r="A188" s="13">
        <v>41</v>
      </c>
      <c r="B188" s="37">
        <v>49</v>
      </c>
      <c r="C188" s="36" t="s">
        <v>204</v>
      </c>
      <c r="D188" s="36">
        <v>2</v>
      </c>
      <c r="E188" s="36">
        <v>3</v>
      </c>
      <c r="F188" s="36">
        <v>1</v>
      </c>
      <c r="G188" s="4"/>
    </row>
    <row r="189" spans="1:7" x14ac:dyDescent="0.2">
      <c r="A189" s="13">
        <v>42</v>
      </c>
      <c r="B189" s="37">
        <v>37</v>
      </c>
      <c r="C189" s="36" t="s">
        <v>203</v>
      </c>
      <c r="D189" s="36">
        <v>2</v>
      </c>
      <c r="E189" s="36">
        <v>0</v>
      </c>
      <c r="F189" s="36">
        <v>10</v>
      </c>
      <c r="G189" s="4"/>
    </row>
    <row r="190" spans="1:7" x14ac:dyDescent="0.2">
      <c r="A190" s="13">
        <v>51</v>
      </c>
      <c r="B190" s="37">
        <v>39</v>
      </c>
      <c r="C190" s="36" t="s">
        <v>203</v>
      </c>
      <c r="D190" s="36">
        <v>2</v>
      </c>
      <c r="E190" s="36">
        <v>2</v>
      </c>
      <c r="F190" s="36">
        <v>2</v>
      </c>
      <c r="G190" s="4"/>
    </row>
    <row r="191" spans="1:7" x14ac:dyDescent="0.2">
      <c r="A191" s="13">
        <v>52</v>
      </c>
      <c r="B191" s="37">
        <v>71</v>
      </c>
      <c r="C191" s="36" t="s">
        <v>203</v>
      </c>
      <c r="D191" s="36">
        <v>2</v>
      </c>
      <c r="E191" s="36">
        <v>0</v>
      </c>
      <c r="F191" s="36">
        <v>10</v>
      </c>
      <c r="G191" s="4"/>
    </row>
    <row r="192" spans="1:7" x14ac:dyDescent="0.2">
      <c r="A192" s="13">
        <v>54</v>
      </c>
      <c r="B192" s="37">
        <v>29</v>
      </c>
      <c r="C192" s="36" t="s">
        <v>204</v>
      </c>
      <c r="D192" s="36">
        <v>2</v>
      </c>
      <c r="E192" s="36">
        <v>20</v>
      </c>
      <c r="F192" s="36">
        <v>3</v>
      </c>
      <c r="G192" s="4"/>
    </row>
    <row r="193" spans="1:7" x14ac:dyDescent="0.2">
      <c r="A193" s="13">
        <v>60</v>
      </c>
      <c r="B193" s="37">
        <v>66</v>
      </c>
      <c r="C193" s="36" t="s">
        <v>204</v>
      </c>
      <c r="D193" s="36">
        <v>2</v>
      </c>
      <c r="E193" s="36">
        <v>0</v>
      </c>
      <c r="F193" s="36">
        <v>10</v>
      </c>
      <c r="G193" s="4"/>
    </row>
    <row r="194" spans="1:7" x14ac:dyDescent="0.2">
      <c r="A194" s="13">
        <v>62</v>
      </c>
      <c r="B194" s="37">
        <v>59</v>
      </c>
      <c r="C194" s="36" t="s">
        <v>204</v>
      </c>
      <c r="D194" s="36">
        <v>2</v>
      </c>
      <c r="E194" s="36">
        <v>4</v>
      </c>
      <c r="F194" s="36">
        <v>2</v>
      </c>
      <c r="G194" s="4"/>
    </row>
    <row r="195" spans="1:7" x14ac:dyDescent="0.2">
      <c r="A195" s="13">
        <v>63</v>
      </c>
      <c r="B195" s="37">
        <v>38</v>
      </c>
      <c r="C195" s="36" t="s">
        <v>203</v>
      </c>
      <c r="D195" s="36">
        <v>2</v>
      </c>
      <c r="E195" s="36">
        <v>0</v>
      </c>
      <c r="F195" s="36">
        <v>10</v>
      </c>
      <c r="G195" s="4"/>
    </row>
    <row r="196" spans="1:7" x14ac:dyDescent="0.2">
      <c r="A196" s="13">
        <v>65</v>
      </c>
      <c r="B196" s="37">
        <v>50</v>
      </c>
      <c r="C196" s="36" t="s">
        <v>204</v>
      </c>
      <c r="D196" s="36">
        <v>2</v>
      </c>
      <c r="E196" s="36">
        <v>0</v>
      </c>
      <c r="F196" s="36">
        <v>10</v>
      </c>
      <c r="G196" s="4"/>
    </row>
    <row r="197" spans="1:7" x14ac:dyDescent="0.2">
      <c r="A197" s="13">
        <v>66</v>
      </c>
      <c r="B197" s="37">
        <v>51</v>
      </c>
      <c r="C197" s="36" t="s">
        <v>203</v>
      </c>
      <c r="D197" s="36">
        <v>2</v>
      </c>
      <c r="E197" s="36">
        <v>12</v>
      </c>
      <c r="F197" s="36">
        <v>1</v>
      </c>
      <c r="G197" s="4"/>
    </row>
    <row r="198" spans="1:7" x14ac:dyDescent="0.2">
      <c r="A198" s="13">
        <v>69</v>
      </c>
      <c r="B198" s="37">
        <v>31</v>
      </c>
      <c r="C198" s="36" t="s">
        <v>203</v>
      </c>
      <c r="D198" s="36">
        <v>2</v>
      </c>
      <c r="E198" s="36">
        <v>10</v>
      </c>
      <c r="F198" s="36">
        <v>2</v>
      </c>
      <c r="G198" s="4"/>
    </row>
    <row r="199" spans="1:7" x14ac:dyDescent="0.2">
      <c r="A199" s="13">
        <v>71</v>
      </c>
      <c r="B199" s="37">
        <v>74</v>
      </c>
      <c r="C199" s="36" t="s">
        <v>203</v>
      </c>
      <c r="D199" s="36">
        <v>2</v>
      </c>
      <c r="E199" s="36">
        <v>0</v>
      </c>
      <c r="F199" s="36">
        <v>10</v>
      </c>
      <c r="G199" s="4"/>
    </row>
    <row r="200" spans="1:7" x14ac:dyDescent="0.2">
      <c r="A200" s="13">
        <v>72</v>
      </c>
      <c r="B200" s="37">
        <v>24</v>
      </c>
      <c r="C200" s="36" t="s">
        <v>203</v>
      </c>
      <c r="D200" s="36">
        <v>2</v>
      </c>
      <c r="E200" s="36">
        <v>2</v>
      </c>
      <c r="F200" s="36">
        <v>1</v>
      </c>
      <c r="G200" s="4"/>
    </row>
    <row r="201" spans="1:7" x14ac:dyDescent="0.2">
      <c r="A201" s="13">
        <v>78</v>
      </c>
      <c r="B201" s="37">
        <v>71</v>
      </c>
      <c r="C201" s="36" t="s">
        <v>203</v>
      </c>
      <c r="D201" s="36">
        <v>2</v>
      </c>
      <c r="E201" s="36">
        <v>0</v>
      </c>
      <c r="F201" s="36">
        <v>10</v>
      </c>
      <c r="G201" s="4"/>
    </row>
    <row r="202" spans="1:7" x14ac:dyDescent="0.2">
      <c r="A202" s="13">
        <v>80</v>
      </c>
      <c r="B202" s="37">
        <v>67</v>
      </c>
      <c r="C202" s="36" t="s">
        <v>203</v>
      </c>
      <c r="D202" s="36">
        <v>2</v>
      </c>
      <c r="E202" s="36">
        <v>0</v>
      </c>
      <c r="F202" s="36">
        <v>10</v>
      </c>
      <c r="G202" s="4"/>
    </row>
    <row r="203" spans="1:7" x14ac:dyDescent="0.2">
      <c r="A203" s="13">
        <v>82</v>
      </c>
      <c r="B203" s="37">
        <v>37</v>
      </c>
      <c r="C203" s="36" t="s">
        <v>203</v>
      </c>
      <c r="D203" s="36">
        <v>2</v>
      </c>
      <c r="E203" s="36">
        <v>4</v>
      </c>
      <c r="F203" s="36">
        <v>1</v>
      </c>
      <c r="G203" s="4"/>
    </row>
    <row r="204" spans="1:7" x14ac:dyDescent="0.2">
      <c r="A204" s="13">
        <v>83</v>
      </c>
      <c r="B204" s="37">
        <v>26</v>
      </c>
      <c r="C204" s="36" t="s">
        <v>203</v>
      </c>
      <c r="D204" s="36">
        <v>2</v>
      </c>
      <c r="E204" s="36">
        <v>5</v>
      </c>
      <c r="F204" s="36">
        <v>1</v>
      </c>
      <c r="G204" s="4"/>
    </row>
    <row r="205" spans="1:7" x14ac:dyDescent="0.2">
      <c r="A205" s="13">
        <v>84</v>
      </c>
      <c r="B205" s="37">
        <v>35</v>
      </c>
      <c r="C205" s="36" t="s">
        <v>203</v>
      </c>
      <c r="D205" s="36">
        <v>2</v>
      </c>
      <c r="E205" s="36">
        <v>2</v>
      </c>
      <c r="F205" s="36">
        <v>1</v>
      </c>
      <c r="G205" s="4"/>
    </row>
    <row r="206" spans="1:7" x14ac:dyDescent="0.2">
      <c r="A206" s="13">
        <v>89</v>
      </c>
      <c r="B206" s="37">
        <v>38</v>
      </c>
      <c r="C206" s="36" t="s">
        <v>204</v>
      </c>
      <c r="D206" s="36">
        <v>2</v>
      </c>
      <c r="E206" s="36">
        <v>5</v>
      </c>
      <c r="F206" s="36">
        <v>1</v>
      </c>
      <c r="G206" s="4"/>
    </row>
    <row r="207" spans="1:7" x14ac:dyDescent="0.2">
      <c r="A207" s="13">
        <v>91</v>
      </c>
      <c r="B207" s="37">
        <v>55</v>
      </c>
      <c r="C207" s="36" t="s">
        <v>204</v>
      </c>
      <c r="D207" s="36">
        <v>2</v>
      </c>
      <c r="E207" s="36">
        <v>5</v>
      </c>
      <c r="F207" s="36">
        <v>1</v>
      </c>
      <c r="G207" s="4"/>
    </row>
    <row r="208" spans="1:7" x14ac:dyDescent="0.2">
      <c r="A208" s="13">
        <v>95</v>
      </c>
      <c r="B208" s="37">
        <v>54</v>
      </c>
      <c r="C208" s="36" t="s">
        <v>203</v>
      </c>
      <c r="D208" s="36">
        <v>2</v>
      </c>
      <c r="E208" s="36">
        <v>0</v>
      </c>
      <c r="F208" s="36">
        <v>10</v>
      </c>
      <c r="G208" s="4"/>
    </row>
    <row r="209" spans="1:7" x14ac:dyDescent="0.2">
      <c r="A209" s="13">
        <v>96</v>
      </c>
      <c r="B209" s="37">
        <v>60</v>
      </c>
      <c r="C209" s="36" t="s">
        <v>204</v>
      </c>
      <c r="D209" s="36">
        <v>2</v>
      </c>
      <c r="E209" s="36">
        <v>1</v>
      </c>
      <c r="F209" s="36">
        <v>2</v>
      </c>
      <c r="G209" s="4"/>
    </row>
    <row r="210" spans="1:7" x14ac:dyDescent="0.2">
      <c r="A210" s="13">
        <v>97</v>
      </c>
      <c r="B210" s="37">
        <v>27</v>
      </c>
      <c r="C210" s="36" t="s">
        <v>203</v>
      </c>
      <c r="D210" s="36">
        <v>2</v>
      </c>
      <c r="E210" s="36">
        <v>5</v>
      </c>
      <c r="F210" s="36">
        <v>2</v>
      </c>
      <c r="G210" s="4"/>
    </row>
    <row r="211" spans="1:7" x14ac:dyDescent="0.2">
      <c r="A211" s="13">
        <v>98</v>
      </c>
      <c r="B211" s="37">
        <v>37</v>
      </c>
      <c r="C211" s="36" t="s">
        <v>204</v>
      </c>
      <c r="D211" s="36">
        <v>2</v>
      </c>
      <c r="E211" s="36">
        <v>0</v>
      </c>
      <c r="F211" s="36">
        <v>10</v>
      </c>
      <c r="G211" s="4"/>
    </row>
    <row r="212" spans="1:7" x14ac:dyDescent="0.2">
      <c r="A212" s="13">
        <v>99</v>
      </c>
      <c r="B212" s="37">
        <v>67</v>
      </c>
      <c r="C212" s="36" t="s">
        <v>203</v>
      </c>
      <c r="D212" s="36">
        <v>2</v>
      </c>
      <c r="E212" s="36">
        <v>0</v>
      </c>
      <c r="F212" s="36">
        <v>10</v>
      </c>
      <c r="G212" s="4"/>
    </row>
    <row r="213" spans="1:7" x14ac:dyDescent="0.2">
      <c r="A213" s="13">
        <v>100</v>
      </c>
      <c r="B213" s="37">
        <v>23</v>
      </c>
      <c r="C213" s="36" t="s">
        <v>203</v>
      </c>
      <c r="D213" s="36">
        <v>2</v>
      </c>
      <c r="E213" s="36">
        <v>8</v>
      </c>
      <c r="F213" s="36">
        <v>3</v>
      </c>
      <c r="G213" s="4"/>
    </row>
    <row r="214" spans="1:7" x14ac:dyDescent="0.2">
      <c r="A214" s="13">
        <v>103</v>
      </c>
      <c r="B214" s="37">
        <v>54</v>
      </c>
      <c r="C214" s="36" t="s">
        <v>203</v>
      </c>
      <c r="D214" s="36">
        <v>2</v>
      </c>
      <c r="E214" s="36">
        <v>0</v>
      </c>
      <c r="F214" s="36">
        <v>10</v>
      </c>
      <c r="G214" s="4"/>
    </row>
    <row r="215" spans="1:7" x14ac:dyDescent="0.2">
      <c r="B215" s="4"/>
      <c r="C215" s="4"/>
      <c r="D215" s="4"/>
      <c r="E215" s="4"/>
      <c r="F215" s="4"/>
      <c r="G215" s="4"/>
    </row>
    <row r="216" spans="1:7" x14ac:dyDescent="0.2">
      <c r="B216" s="4"/>
      <c r="C216" s="4"/>
      <c r="D216" s="4"/>
      <c r="E216" s="4"/>
      <c r="F216" s="4"/>
      <c r="G216" s="4"/>
    </row>
    <row r="217" spans="1:7" x14ac:dyDescent="0.2">
      <c r="B217" s="4"/>
      <c r="C217" s="4"/>
      <c r="D217" s="4"/>
      <c r="E217" s="4"/>
      <c r="F217" s="4"/>
      <c r="G217" s="4"/>
    </row>
    <row r="218" spans="1:7" x14ac:dyDescent="0.2">
      <c r="B218" s="4"/>
      <c r="C218" s="4"/>
      <c r="D218" s="4"/>
      <c r="E218" s="4"/>
      <c r="F218" s="4"/>
      <c r="G218" s="4"/>
    </row>
    <row r="219" spans="1:7" x14ac:dyDescent="0.2">
      <c r="B219" s="4"/>
      <c r="C219" s="4"/>
      <c r="D219" s="4"/>
      <c r="E219" s="4"/>
      <c r="F219" s="4"/>
      <c r="G219" s="4"/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2.75" x14ac:dyDescent="0.2"/>
  <cols>
    <col min="1" max="1" width="33.140625" customWidth="1"/>
    <col min="6" max="6" width="11.85546875" customWidth="1"/>
    <col min="7" max="7" width="13.5703125" customWidth="1"/>
  </cols>
  <sheetData>
    <row r="1" spans="1:7" ht="15" x14ac:dyDescent="0.25">
      <c r="A1" s="22" t="s">
        <v>66</v>
      </c>
    </row>
    <row r="4" spans="1:7" ht="15.75" thickBot="1" x14ac:dyDescent="0.3">
      <c r="A4" s="38" t="s">
        <v>155</v>
      </c>
    </row>
    <row r="5" spans="1:7" ht="25.5" x14ac:dyDescent="0.2">
      <c r="A5" s="45"/>
      <c r="B5" s="48" t="s">
        <v>3</v>
      </c>
      <c r="C5" s="49" t="s">
        <v>140</v>
      </c>
      <c r="D5" s="49" t="s">
        <v>4</v>
      </c>
      <c r="E5" s="50" t="s">
        <v>141</v>
      </c>
      <c r="F5" s="46" t="s">
        <v>150</v>
      </c>
      <c r="G5" s="47" t="s">
        <v>149</v>
      </c>
    </row>
    <row r="6" spans="1:7" x14ac:dyDescent="0.2">
      <c r="A6" s="55" t="s">
        <v>142</v>
      </c>
      <c r="B6" s="51">
        <v>213.54</v>
      </c>
      <c r="C6" s="51">
        <v>172.61</v>
      </c>
      <c r="D6" s="51">
        <v>201.81</v>
      </c>
      <c r="E6" s="52">
        <v>237.52</v>
      </c>
      <c r="F6" s="56">
        <f t="shared" ref="F6:F11" si="0">B6/D6</f>
        <v>1.0581239779991081</v>
      </c>
      <c r="G6" s="57">
        <f t="shared" ref="G6:G11" si="1">(E6-C6)/D6</f>
        <v>0.32163916555175659</v>
      </c>
    </row>
    <row r="7" spans="1:7" x14ac:dyDescent="0.2">
      <c r="A7" s="55" t="s">
        <v>143</v>
      </c>
      <c r="B7" s="51">
        <v>234.93</v>
      </c>
      <c r="C7" s="51">
        <v>158.08000000000001</v>
      </c>
      <c r="D7" s="51">
        <v>203.56</v>
      </c>
      <c r="E7" s="52">
        <v>274.58</v>
      </c>
      <c r="F7" s="56">
        <f t="shared" si="0"/>
        <v>1.1541068972293183</v>
      </c>
      <c r="G7" s="57">
        <f t="shared" si="1"/>
        <v>0.57231283159756319</v>
      </c>
    </row>
    <row r="8" spans="1:7" x14ac:dyDescent="0.2">
      <c r="A8" s="55" t="s">
        <v>144</v>
      </c>
      <c r="B8" s="51">
        <v>246.13</v>
      </c>
      <c r="C8" s="51">
        <v>197.67</v>
      </c>
      <c r="D8" s="51">
        <v>230.44</v>
      </c>
      <c r="E8" s="52">
        <v>273.8</v>
      </c>
      <c r="F8" s="56">
        <f t="shared" si="0"/>
        <v>1.0680871376497136</v>
      </c>
      <c r="G8" s="57">
        <f t="shared" si="1"/>
        <v>0.33036799166811326</v>
      </c>
    </row>
    <row r="9" spans="1:7" x14ac:dyDescent="0.2">
      <c r="A9" s="53" t="s">
        <v>145</v>
      </c>
      <c r="B9" s="51">
        <v>280.86</v>
      </c>
      <c r="C9" s="51">
        <v>221.82</v>
      </c>
      <c r="D9" s="51">
        <v>264.98</v>
      </c>
      <c r="E9" s="52">
        <v>323.99</v>
      </c>
      <c r="F9" s="56">
        <f t="shared" si="0"/>
        <v>1.0599290512491508</v>
      </c>
      <c r="G9" s="57">
        <f t="shared" si="1"/>
        <v>0.38557626990716282</v>
      </c>
    </row>
    <row r="10" spans="1:7" x14ac:dyDescent="0.2">
      <c r="A10" s="53" t="s">
        <v>146</v>
      </c>
      <c r="B10" s="51">
        <v>319.04000000000002</v>
      </c>
      <c r="C10" s="51">
        <v>243.4</v>
      </c>
      <c r="D10" s="51">
        <v>298.27999999999997</v>
      </c>
      <c r="E10" s="52">
        <v>378.02</v>
      </c>
      <c r="F10" s="56">
        <f t="shared" si="0"/>
        <v>1.0695990344642619</v>
      </c>
      <c r="G10" s="57">
        <f t="shared" si="1"/>
        <v>0.45132090653077639</v>
      </c>
    </row>
    <row r="11" spans="1:7" ht="13.5" thickBot="1" x14ac:dyDescent="0.25">
      <c r="A11" s="55" t="s">
        <v>147</v>
      </c>
      <c r="B11" s="51">
        <v>357.35</v>
      </c>
      <c r="C11" s="51">
        <v>270.64</v>
      </c>
      <c r="D11" s="51">
        <v>336.43</v>
      </c>
      <c r="E11" s="52">
        <v>422.81</v>
      </c>
      <c r="F11" s="58">
        <f t="shared" si="0"/>
        <v>1.0621823261896977</v>
      </c>
      <c r="G11" s="59">
        <f t="shared" si="1"/>
        <v>0.45230805813988056</v>
      </c>
    </row>
    <row r="12" spans="1:7" x14ac:dyDescent="0.2">
      <c r="A12" s="54" t="s">
        <v>151</v>
      </c>
      <c r="B12" s="14"/>
      <c r="C12" s="14"/>
      <c r="D12" s="14"/>
      <c r="E12" s="14"/>
      <c r="F12" s="14"/>
      <c r="G12" s="14"/>
    </row>
    <row r="15" spans="1:7" ht="15" x14ac:dyDescent="0.25">
      <c r="A15" s="29" t="s">
        <v>459</v>
      </c>
    </row>
    <row r="16" spans="1:7" ht="14.25" x14ac:dyDescent="0.2">
      <c r="A16" s="112" t="s">
        <v>157</v>
      </c>
    </row>
    <row r="17" spans="1:1" ht="14.25" x14ac:dyDescent="0.2">
      <c r="A17" s="112" t="s">
        <v>152</v>
      </c>
    </row>
    <row r="18" spans="1:1" ht="14.25" x14ac:dyDescent="0.2">
      <c r="A18" s="29"/>
    </row>
    <row r="19" spans="1:1" ht="15" x14ac:dyDescent="0.25">
      <c r="A19" s="22" t="s">
        <v>460</v>
      </c>
    </row>
    <row r="20" spans="1:1" ht="14.25" x14ac:dyDescent="0.2">
      <c r="A20" s="112" t="s">
        <v>156</v>
      </c>
    </row>
    <row r="21" spans="1:1" ht="14.25" x14ac:dyDescent="0.2">
      <c r="A21" s="112" t="s">
        <v>153</v>
      </c>
    </row>
    <row r="22" spans="1:1" x14ac:dyDescent="0.2">
      <c r="A22" s="60"/>
    </row>
  </sheetData>
  <phoneticPr fontId="12" type="noConversion"/>
  <pageMargins left="0.75" right="0.75" top="1" bottom="1" header="0.5" footer="0.5"/>
  <pageSetup paperSize="9" orientation="portrait" r:id="rId1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2.75" x14ac:dyDescent="0.2"/>
  <cols>
    <col min="1" max="1" width="45.42578125" customWidth="1"/>
    <col min="2" max="2" width="9.7109375" customWidth="1"/>
  </cols>
  <sheetData>
    <row r="1" spans="1:4" ht="15" x14ac:dyDescent="0.25">
      <c r="A1" s="22" t="s">
        <v>67</v>
      </c>
    </row>
    <row r="3" spans="1:4" ht="15" x14ac:dyDescent="0.25">
      <c r="A3" s="38" t="s">
        <v>158</v>
      </c>
    </row>
    <row r="4" spans="1:4" ht="15" x14ac:dyDescent="0.25">
      <c r="A4" s="11"/>
      <c r="B4" s="61" t="s">
        <v>159</v>
      </c>
      <c r="C4" s="61" t="s">
        <v>160</v>
      </c>
      <c r="D4" s="61">
        <v>2010</v>
      </c>
    </row>
    <row r="5" spans="1:4" x14ac:dyDescent="0.2">
      <c r="A5" s="43" t="s">
        <v>161</v>
      </c>
      <c r="B5" s="42">
        <v>171.7</v>
      </c>
      <c r="C5" s="42">
        <v>187.84</v>
      </c>
      <c r="D5" s="42">
        <v>220.35</v>
      </c>
    </row>
    <row r="6" spans="1:4" x14ac:dyDescent="0.2">
      <c r="A6" s="43" t="s">
        <v>162</v>
      </c>
      <c r="B6" s="42">
        <v>195.34</v>
      </c>
      <c r="C6" s="42">
        <v>209.55</v>
      </c>
      <c r="D6" s="42">
        <v>239.67</v>
      </c>
    </row>
    <row r="7" spans="1:4" x14ac:dyDescent="0.2">
      <c r="A7" s="43" t="s">
        <v>163</v>
      </c>
      <c r="B7" s="42">
        <v>194.07</v>
      </c>
      <c r="C7" s="42">
        <v>212.84</v>
      </c>
      <c r="D7" s="42">
        <v>250.98</v>
      </c>
    </row>
    <row r="8" spans="1:4" x14ac:dyDescent="0.2">
      <c r="A8" s="43" t="s">
        <v>164</v>
      </c>
      <c r="B8" s="42">
        <v>212.45</v>
      </c>
      <c r="C8" s="42">
        <v>234.07</v>
      </c>
      <c r="D8" s="42">
        <v>283.27</v>
      </c>
    </row>
    <row r="9" spans="1:4" x14ac:dyDescent="0.2">
      <c r="A9" s="43" t="s">
        <v>165</v>
      </c>
      <c r="B9" s="42">
        <v>251.68</v>
      </c>
      <c r="C9" s="42">
        <v>277.32</v>
      </c>
      <c r="D9" s="42">
        <v>321.64</v>
      </c>
    </row>
    <row r="10" spans="1:4" x14ac:dyDescent="0.2">
      <c r="A10" s="43" t="s">
        <v>166</v>
      </c>
      <c r="B10" s="42">
        <v>286.58</v>
      </c>
      <c r="C10" s="42">
        <v>310.13</v>
      </c>
      <c r="D10" s="42">
        <v>358.74</v>
      </c>
    </row>
    <row r="11" spans="1:4" x14ac:dyDescent="0.2">
      <c r="A11" s="43" t="s">
        <v>167</v>
      </c>
      <c r="B11" s="42">
        <v>320.33999999999997</v>
      </c>
      <c r="C11" s="42">
        <v>359.06</v>
      </c>
      <c r="D11" s="42">
        <v>426.54</v>
      </c>
    </row>
    <row r="12" spans="1:4" x14ac:dyDescent="0.2">
      <c r="A12" s="62" t="s">
        <v>68</v>
      </c>
      <c r="B12" s="63">
        <f>_xlfn.STDEV.S(B5:B11)/AVERAGEA(B5:B11)</f>
        <v>0.23465664759642602</v>
      </c>
      <c r="C12" s="63">
        <f>_xlfn.STDEV.S(C5:C11)/AVERAGEA(C5:C11)</f>
        <v>0.24281483638648246</v>
      </c>
      <c r="D12" s="63">
        <f>_xlfn.STDEV.S(D5:D11)/AVERAGEA(D5:D11)</f>
        <v>0.24555537472298181</v>
      </c>
    </row>
    <row r="15" spans="1:4" ht="15" x14ac:dyDescent="0.25">
      <c r="A15" s="29" t="s">
        <v>458</v>
      </c>
    </row>
    <row r="16" spans="1:4" ht="14.25" x14ac:dyDescent="0.2">
      <c r="A16" s="29"/>
    </row>
    <row r="17" spans="1:1" ht="14.25" x14ac:dyDescent="0.2">
      <c r="A17" s="29" t="s">
        <v>168</v>
      </c>
    </row>
    <row r="18" spans="1:1" ht="14.25" x14ac:dyDescent="0.2">
      <c r="A18" s="29" t="s">
        <v>169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workbookViewId="0">
      <selection activeCell="H1" sqref="H1"/>
    </sheetView>
  </sheetViews>
  <sheetFormatPr defaultRowHeight="12.75" x14ac:dyDescent="0.2"/>
  <sheetData>
    <row r="1" spans="1:4" ht="15" x14ac:dyDescent="0.25">
      <c r="A1" s="22" t="s">
        <v>69</v>
      </c>
    </row>
    <row r="2" spans="1:4" s="16" customFormat="1" x14ac:dyDescent="0.2">
      <c r="A2" s="1" t="s">
        <v>176</v>
      </c>
    </row>
    <row r="4" spans="1:4" x14ac:dyDescent="0.2">
      <c r="A4" s="10"/>
      <c r="B4" s="10" t="s">
        <v>70</v>
      </c>
      <c r="C4" s="68" t="s">
        <v>94</v>
      </c>
      <c r="D4" s="10" t="s">
        <v>71</v>
      </c>
    </row>
    <row r="5" spans="1:4" x14ac:dyDescent="0.2">
      <c r="A5" s="12">
        <v>2010</v>
      </c>
      <c r="B5" s="12">
        <v>6.5</v>
      </c>
      <c r="C5" s="12"/>
      <c r="D5" s="11"/>
    </row>
    <row r="6" spans="1:4" x14ac:dyDescent="0.2">
      <c r="A6" s="12">
        <v>2011</v>
      </c>
      <c r="B6" s="12">
        <v>6.8</v>
      </c>
      <c r="C6" s="12">
        <v>92</v>
      </c>
      <c r="D6" s="12">
        <v>2</v>
      </c>
    </row>
    <row r="8" spans="1:4" ht="14.25" x14ac:dyDescent="0.2">
      <c r="A8" s="29" t="s">
        <v>72</v>
      </c>
      <c r="C8">
        <f>D6/SQRT(C6)</f>
        <v>0.20851441405707477</v>
      </c>
    </row>
    <row r="9" spans="1:4" ht="14.25" x14ac:dyDescent="0.2">
      <c r="A9" s="29" t="s">
        <v>73</v>
      </c>
      <c r="C9" s="180">
        <f>(B6-B5)/C8</f>
        <v>1.4387494569938148</v>
      </c>
    </row>
    <row r="12" spans="1:4" ht="14.25" x14ac:dyDescent="0.2">
      <c r="A12" s="29" t="s">
        <v>255</v>
      </c>
    </row>
    <row r="13" spans="1:4" ht="14.25" x14ac:dyDescent="0.2">
      <c r="A13" s="29" t="s">
        <v>257</v>
      </c>
    </row>
    <row r="14" spans="1:4" ht="14.25" x14ac:dyDescent="0.2">
      <c r="A14" s="29" t="s">
        <v>258</v>
      </c>
    </row>
    <row r="15" spans="1:4" ht="14.25" x14ac:dyDescent="0.2">
      <c r="A15" s="29"/>
    </row>
    <row r="16" spans="1:4" ht="14.25" x14ac:dyDescent="0.2">
      <c r="A16" s="29" t="s">
        <v>259</v>
      </c>
    </row>
    <row r="17" spans="1:6" x14ac:dyDescent="0.2">
      <c r="A17" s="26"/>
    </row>
    <row r="18" spans="1:6" x14ac:dyDescent="0.2">
      <c r="A18" s="60" t="s">
        <v>260</v>
      </c>
      <c r="D18" s="88">
        <f>_xlfn.T.DIST.RT(C9,91)</f>
        <v>7.6826083627317937E-2</v>
      </c>
      <c r="E18" s="26" t="s">
        <v>256</v>
      </c>
    </row>
    <row r="19" spans="1:6" x14ac:dyDescent="0.2">
      <c r="A19" s="26"/>
      <c r="D19" s="5"/>
      <c r="E19" s="26"/>
    </row>
    <row r="20" spans="1:6" ht="14.25" x14ac:dyDescent="0.2">
      <c r="B20" s="112" t="s">
        <v>264</v>
      </c>
    </row>
    <row r="21" spans="1:6" ht="14.25" x14ac:dyDescent="0.2">
      <c r="B21" s="29"/>
    </row>
    <row r="22" spans="1:6" ht="14.25" x14ac:dyDescent="0.2">
      <c r="B22" s="29" t="s">
        <v>263</v>
      </c>
    </row>
    <row r="24" spans="1:6" x14ac:dyDescent="0.2">
      <c r="C24" s="60" t="s">
        <v>261</v>
      </c>
      <c r="F24">
        <f>_xlfn.T.DIST.2T(C9,C6-1)</f>
        <v>0.15365216725463587</v>
      </c>
    </row>
    <row r="25" spans="1:6" x14ac:dyDescent="0.2">
      <c r="C25" s="26" t="s">
        <v>262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J1" sqref="J1"/>
    </sheetView>
  </sheetViews>
  <sheetFormatPr defaultRowHeight="12.75" x14ac:dyDescent="0.2"/>
  <cols>
    <col min="1" max="1" width="14.42578125" customWidth="1"/>
    <col min="2" max="2" width="9" customWidth="1"/>
  </cols>
  <sheetData>
    <row r="1" spans="1:9" ht="15" x14ac:dyDescent="0.25">
      <c r="A1" s="22" t="s">
        <v>74</v>
      </c>
    </row>
    <row r="2" spans="1:9" x14ac:dyDescent="0.2">
      <c r="A2" s="16" t="s">
        <v>7</v>
      </c>
    </row>
    <row r="4" spans="1:9" x14ac:dyDescent="0.2">
      <c r="A4" s="27" t="s">
        <v>8</v>
      </c>
      <c r="B4" s="6">
        <v>3</v>
      </c>
      <c r="C4" s="6">
        <v>1</v>
      </c>
      <c r="D4" s="6">
        <v>0</v>
      </c>
      <c r="E4" s="6">
        <v>2</v>
      </c>
      <c r="F4" s="6">
        <v>1</v>
      </c>
      <c r="G4" s="6">
        <v>4</v>
      </c>
      <c r="H4" s="6">
        <v>3</v>
      </c>
      <c r="I4" s="7">
        <v>2</v>
      </c>
    </row>
    <row r="5" spans="1:9" x14ac:dyDescent="0.2">
      <c r="A5" s="2" t="s">
        <v>9</v>
      </c>
      <c r="B5" s="4">
        <v>4</v>
      </c>
      <c r="C5" s="4">
        <v>2</v>
      </c>
      <c r="D5" s="4">
        <v>1</v>
      </c>
      <c r="E5" s="4">
        <v>0</v>
      </c>
      <c r="F5" s="4">
        <v>3</v>
      </c>
      <c r="G5" s="4">
        <v>2</v>
      </c>
      <c r="H5" s="4">
        <v>6</v>
      </c>
      <c r="I5">
        <v>3</v>
      </c>
    </row>
    <row r="8" spans="1:9" ht="14.25" x14ac:dyDescent="0.2">
      <c r="A8" s="29" t="s">
        <v>461</v>
      </c>
    </row>
    <row r="10" spans="1:9" s="16" customFormat="1" x14ac:dyDescent="0.2">
      <c r="A10" s="16" t="s">
        <v>75</v>
      </c>
    </row>
    <row r="11" spans="1:9" ht="13.5" thickBot="1" x14ac:dyDescent="0.25"/>
    <row r="12" spans="1:9" x14ac:dyDescent="0.2">
      <c r="A12" s="30"/>
      <c r="B12" s="30" t="s">
        <v>8</v>
      </c>
      <c r="C12" s="30" t="s">
        <v>9</v>
      </c>
    </row>
    <row r="13" spans="1:9" x14ac:dyDescent="0.2">
      <c r="A13" s="31" t="s">
        <v>64</v>
      </c>
      <c r="B13" s="72">
        <v>2</v>
      </c>
      <c r="C13" s="72">
        <v>2.625</v>
      </c>
    </row>
    <row r="14" spans="1:9" x14ac:dyDescent="0.2">
      <c r="A14" s="31" t="s">
        <v>76</v>
      </c>
      <c r="B14" s="31">
        <v>1.7142857142857142</v>
      </c>
      <c r="C14" s="31">
        <v>3.4107142857142856</v>
      </c>
    </row>
    <row r="15" spans="1:9" x14ac:dyDescent="0.2">
      <c r="A15" s="31" t="s">
        <v>77</v>
      </c>
      <c r="B15" s="31">
        <v>8</v>
      </c>
      <c r="C15" s="31">
        <v>8</v>
      </c>
    </row>
    <row r="16" spans="1:9" x14ac:dyDescent="0.2">
      <c r="A16" s="31" t="s">
        <v>78</v>
      </c>
      <c r="B16" s="31">
        <v>2.5625</v>
      </c>
      <c r="C16" s="31"/>
    </row>
    <row r="17" spans="1:3" x14ac:dyDescent="0.2">
      <c r="A17" s="31" t="s">
        <v>79</v>
      </c>
      <c r="B17" s="31">
        <v>0</v>
      </c>
      <c r="C17" s="31"/>
    </row>
    <row r="18" spans="1:3" x14ac:dyDescent="0.2">
      <c r="A18" s="31" t="s">
        <v>80</v>
      </c>
      <c r="B18" s="31">
        <v>14</v>
      </c>
      <c r="C18" s="31"/>
    </row>
    <row r="19" spans="1:3" x14ac:dyDescent="0.2">
      <c r="A19" s="31" t="s">
        <v>81</v>
      </c>
      <c r="B19" s="31">
        <v>-0.78086880944303039</v>
      </c>
      <c r="C19" s="31"/>
    </row>
    <row r="20" spans="1:3" x14ac:dyDescent="0.2">
      <c r="A20" s="31" t="s">
        <v>82</v>
      </c>
      <c r="B20" s="31">
        <v>0.22394149084223441</v>
      </c>
      <c r="C20" s="31"/>
    </row>
    <row r="21" spans="1:3" x14ac:dyDescent="0.2">
      <c r="A21" s="31" t="s">
        <v>83</v>
      </c>
      <c r="B21" s="31">
        <v>1.7613092495594174</v>
      </c>
      <c r="C21" s="31"/>
    </row>
    <row r="22" spans="1:3" x14ac:dyDescent="0.2">
      <c r="A22" s="31" t="s">
        <v>84</v>
      </c>
      <c r="B22" s="72">
        <v>0.44788298168446883</v>
      </c>
      <c r="C22" s="31"/>
    </row>
    <row r="23" spans="1:3" ht="13.5" thickBot="1" x14ac:dyDescent="0.25">
      <c r="A23" s="32" t="s">
        <v>85</v>
      </c>
      <c r="B23" s="32">
        <v>2.1447885956149548</v>
      </c>
      <c r="C23" s="32"/>
    </row>
    <row r="25" spans="1:3" ht="14.25" x14ac:dyDescent="0.2">
      <c r="A25" s="29" t="s">
        <v>265</v>
      </c>
    </row>
    <row r="26" spans="1:3" ht="14.25" x14ac:dyDescent="0.2">
      <c r="A26" s="29"/>
    </row>
    <row r="27" spans="1:3" ht="14.25" x14ac:dyDescent="0.2">
      <c r="A27" s="29" t="s">
        <v>462</v>
      </c>
    </row>
    <row r="28" spans="1:3" ht="14.25" x14ac:dyDescent="0.2">
      <c r="A28" s="29" t="s">
        <v>463</v>
      </c>
    </row>
    <row r="29" spans="1:3" ht="14.25" x14ac:dyDescent="0.2">
      <c r="A29" s="29"/>
    </row>
    <row r="30" spans="1:3" ht="15" x14ac:dyDescent="0.25">
      <c r="A30" s="29" t="s">
        <v>464</v>
      </c>
    </row>
    <row r="31" spans="1:3" ht="14.25" x14ac:dyDescent="0.2">
      <c r="A31" s="29" t="s">
        <v>266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E1" sqref="E1"/>
    </sheetView>
  </sheetViews>
  <sheetFormatPr defaultRowHeight="12.75" x14ac:dyDescent="0.2"/>
  <cols>
    <col min="1" max="1" width="16.28515625" customWidth="1"/>
  </cols>
  <sheetData>
    <row r="1" spans="1:3" ht="15" x14ac:dyDescent="0.25">
      <c r="A1" s="22" t="s">
        <v>87</v>
      </c>
    </row>
    <row r="2" spans="1:3" s="16" customFormat="1" x14ac:dyDescent="0.2">
      <c r="A2" s="16" t="s">
        <v>11</v>
      </c>
    </row>
    <row r="4" spans="1:3" x14ac:dyDescent="0.2">
      <c r="A4" s="8" t="s">
        <v>12</v>
      </c>
      <c r="B4" s="10" t="s">
        <v>13</v>
      </c>
      <c r="C4" s="10" t="s">
        <v>14</v>
      </c>
    </row>
    <row r="5" spans="1:3" x14ac:dyDescent="0.2">
      <c r="A5" s="11" t="s">
        <v>15</v>
      </c>
      <c r="B5" s="12">
        <v>130</v>
      </c>
      <c r="C5" s="12">
        <v>125</v>
      </c>
    </row>
    <row r="6" spans="1:3" x14ac:dyDescent="0.2">
      <c r="A6" s="11" t="s">
        <v>16</v>
      </c>
      <c r="B6" s="12">
        <v>141</v>
      </c>
      <c r="C6" s="12">
        <v>145</v>
      </c>
    </row>
    <row r="7" spans="1:3" x14ac:dyDescent="0.2">
      <c r="A7" s="11" t="s">
        <v>17</v>
      </c>
      <c r="B7" s="12">
        <v>163</v>
      </c>
      <c r="C7" s="12">
        <v>147</v>
      </c>
    </row>
    <row r="8" spans="1:3" x14ac:dyDescent="0.2">
      <c r="A8" s="11" t="s">
        <v>18</v>
      </c>
      <c r="B8" s="12">
        <v>176</v>
      </c>
      <c r="C8" s="12">
        <v>169</v>
      </c>
    </row>
    <row r="9" spans="1:3" x14ac:dyDescent="0.2">
      <c r="A9" s="11" t="s">
        <v>19</v>
      </c>
      <c r="B9" s="12">
        <v>147</v>
      </c>
      <c r="C9" s="12">
        <v>150</v>
      </c>
    </row>
    <row r="10" spans="1:3" x14ac:dyDescent="0.2">
      <c r="A10" s="11" t="s">
        <v>20</v>
      </c>
      <c r="B10" s="12">
        <v>160</v>
      </c>
      <c r="C10" s="12">
        <v>154</v>
      </c>
    </row>
    <row r="11" spans="1:3" x14ac:dyDescent="0.2">
      <c r="A11" s="11" t="s">
        <v>21</v>
      </c>
      <c r="B11" s="12">
        <v>145</v>
      </c>
      <c r="C11" s="12">
        <v>141</v>
      </c>
    </row>
    <row r="12" spans="1:3" x14ac:dyDescent="0.2">
      <c r="A12" s="11" t="s">
        <v>22</v>
      </c>
      <c r="B12" s="12">
        <v>129</v>
      </c>
      <c r="C12" s="12">
        <v>130</v>
      </c>
    </row>
    <row r="13" spans="1:3" x14ac:dyDescent="0.2">
      <c r="A13" s="11" t="s">
        <v>23</v>
      </c>
      <c r="B13" s="12">
        <v>104</v>
      </c>
      <c r="C13" s="12">
        <v>91</v>
      </c>
    </row>
    <row r="14" spans="1:3" x14ac:dyDescent="0.2">
      <c r="A14" s="11" t="s">
        <v>24</v>
      </c>
      <c r="B14" s="12">
        <v>139</v>
      </c>
      <c r="C14" s="12">
        <v>134</v>
      </c>
    </row>
    <row r="15" spans="1:3" x14ac:dyDescent="0.2">
      <c r="A15" s="11" t="s">
        <v>25</v>
      </c>
      <c r="B15" s="12">
        <v>163</v>
      </c>
      <c r="C15" s="12">
        <v>151</v>
      </c>
    </row>
    <row r="16" spans="1:3" x14ac:dyDescent="0.2">
      <c r="A16" s="11" t="s">
        <v>26</v>
      </c>
      <c r="B16" s="12">
        <v>151</v>
      </c>
      <c r="C16" s="12">
        <v>147</v>
      </c>
    </row>
    <row r="19" spans="1:4" ht="14.25" x14ac:dyDescent="0.2">
      <c r="A19" s="102" t="s">
        <v>268</v>
      </c>
      <c r="B19" s="97"/>
      <c r="C19" s="97"/>
    </row>
    <row r="21" spans="1:4" s="1" customFormat="1" x14ac:dyDescent="0.2">
      <c r="A21" s="1" t="s">
        <v>88</v>
      </c>
    </row>
    <row r="22" spans="1:4" ht="13.5" thickBot="1" x14ac:dyDescent="0.25"/>
    <row r="23" spans="1:4" x14ac:dyDescent="0.2">
      <c r="A23" s="30"/>
      <c r="B23" s="30" t="s">
        <v>13</v>
      </c>
      <c r="C23" s="30" t="s">
        <v>14</v>
      </c>
    </row>
    <row r="24" spans="1:4" x14ac:dyDescent="0.2">
      <c r="A24" s="31" t="s">
        <v>64</v>
      </c>
      <c r="B24" s="31">
        <v>145.66666666666666</v>
      </c>
      <c r="C24" s="31">
        <v>140.33333333333334</v>
      </c>
    </row>
    <row r="25" spans="1:4" x14ac:dyDescent="0.2">
      <c r="A25" s="31" t="s">
        <v>76</v>
      </c>
      <c r="B25" s="31">
        <v>371.15151515151427</v>
      </c>
      <c r="C25" s="31">
        <v>376.60606060605971</v>
      </c>
    </row>
    <row r="26" spans="1:4" x14ac:dyDescent="0.2">
      <c r="A26" s="31" t="s">
        <v>77</v>
      </c>
      <c r="B26" s="31">
        <v>12</v>
      </c>
      <c r="C26" s="31">
        <v>12</v>
      </c>
    </row>
    <row r="27" spans="1:4" x14ac:dyDescent="0.2">
      <c r="A27" s="31" t="s">
        <v>89</v>
      </c>
      <c r="B27" s="31">
        <v>0.94888243465419231</v>
      </c>
      <c r="C27" s="31"/>
    </row>
    <row r="28" spans="1:4" x14ac:dyDescent="0.2">
      <c r="A28" s="31" t="s">
        <v>79</v>
      </c>
      <c r="B28" s="31">
        <v>0</v>
      </c>
      <c r="C28" s="31"/>
    </row>
    <row r="29" spans="1:4" x14ac:dyDescent="0.2">
      <c r="A29" s="31" t="s">
        <v>80</v>
      </c>
      <c r="B29" s="31">
        <v>11</v>
      </c>
      <c r="C29" s="31"/>
    </row>
    <row r="30" spans="1:4" x14ac:dyDescent="0.2">
      <c r="A30" s="31" t="s">
        <v>81</v>
      </c>
      <c r="B30" s="31">
        <v>2.9875600505207438</v>
      </c>
      <c r="C30" s="31"/>
    </row>
    <row r="31" spans="1:4" ht="14.25" x14ac:dyDescent="0.2">
      <c r="A31" s="31" t="s">
        <v>82</v>
      </c>
      <c r="B31" s="33">
        <v>6.1757256125217963E-3</v>
      </c>
      <c r="C31" s="31"/>
      <c r="D31" s="29" t="s">
        <v>267</v>
      </c>
    </row>
    <row r="32" spans="1:4" x14ac:dyDescent="0.2">
      <c r="A32" s="31" t="s">
        <v>83</v>
      </c>
      <c r="B32" s="31">
        <v>1.7958836906473152</v>
      </c>
      <c r="C32" s="31"/>
    </row>
    <row r="33" spans="1:7" ht="14.25" x14ac:dyDescent="0.2">
      <c r="A33" s="31" t="s">
        <v>84</v>
      </c>
      <c r="B33" s="33">
        <v>1.2351451225043593E-2</v>
      </c>
      <c r="C33" s="31"/>
      <c r="D33" s="29" t="s">
        <v>90</v>
      </c>
    </row>
    <row r="34" spans="1:7" ht="13.5" thickBot="1" x14ac:dyDescent="0.25">
      <c r="A34" s="32" t="s">
        <v>85</v>
      </c>
      <c r="B34" s="32">
        <v>2.2009862732375041</v>
      </c>
      <c r="C34" s="32"/>
    </row>
    <row r="37" spans="1:7" s="16" customFormat="1" ht="14.25" x14ac:dyDescent="0.2">
      <c r="A37" s="102" t="s">
        <v>270</v>
      </c>
      <c r="B37" s="102"/>
      <c r="C37" s="102"/>
      <c r="D37" s="102"/>
      <c r="E37" s="102"/>
      <c r="F37" s="102"/>
      <c r="G37" s="102"/>
    </row>
    <row r="38" spans="1:7" s="16" customFormat="1" x14ac:dyDescent="0.2"/>
    <row r="39" spans="1:7" s="1" customFormat="1" x14ac:dyDescent="0.2">
      <c r="A39" s="1" t="s">
        <v>91</v>
      </c>
    </row>
    <row r="40" spans="1:7" ht="13.5" thickBot="1" x14ac:dyDescent="0.25"/>
    <row r="41" spans="1:7" x14ac:dyDescent="0.2">
      <c r="A41" s="30"/>
      <c r="B41" s="30" t="s">
        <v>13</v>
      </c>
      <c r="C41" s="30" t="s">
        <v>14</v>
      </c>
    </row>
    <row r="42" spans="1:7" x14ac:dyDescent="0.2">
      <c r="A42" s="31" t="s">
        <v>64</v>
      </c>
      <c r="B42" s="31">
        <v>145.66666666666666</v>
      </c>
      <c r="C42" s="31">
        <v>140.33333333333334</v>
      </c>
    </row>
    <row r="43" spans="1:7" x14ac:dyDescent="0.2">
      <c r="A43" s="31" t="s">
        <v>76</v>
      </c>
      <c r="B43" s="31">
        <v>371.15151515151427</v>
      </c>
      <c r="C43" s="31">
        <v>376.60606060605971</v>
      </c>
    </row>
    <row r="44" spans="1:7" x14ac:dyDescent="0.2">
      <c r="A44" s="31" t="s">
        <v>77</v>
      </c>
      <c r="B44" s="31">
        <v>12</v>
      </c>
      <c r="C44" s="31">
        <v>12</v>
      </c>
    </row>
    <row r="45" spans="1:7" x14ac:dyDescent="0.2">
      <c r="A45" s="31" t="s">
        <v>78</v>
      </c>
      <c r="B45" s="31">
        <v>373.87878787878702</v>
      </c>
      <c r="C45" s="31"/>
    </row>
    <row r="46" spans="1:7" x14ac:dyDescent="0.2">
      <c r="A46" s="31" t="s">
        <v>79</v>
      </c>
      <c r="B46" s="31">
        <v>0</v>
      </c>
      <c r="C46" s="31"/>
    </row>
    <row r="47" spans="1:7" x14ac:dyDescent="0.2">
      <c r="A47" s="31" t="s">
        <v>80</v>
      </c>
      <c r="B47" s="31">
        <v>22</v>
      </c>
      <c r="C47" s="31"/>
    </row>
    <row r="48" spans="1:7" x14ac:dyDescent="0.2">
      <c r="A48" s="31" t="s">
        <v>81</v>
      </c>
      <c r="B48" s="33">
        <v>0.67563002303570763</v>
      </c>
      <c r="C48" s="31"/>
    </row>
    <row r="49" spans="1:4" ht="14.25" x14ac:dyDescent="0.2">
      <c r="A49" s="31" t="s">
        <v>82</v>
      </c>
      <c r="B49" s="33">
        <v>0.25315797294008641</v>
      </c>
      <c r="C49" s="31"/>
      <c r="D49" s="29" t="s">
        <v>269</v>
      </c>
    </row>
    <row r="50" spans="1:4" x14ac:dyDescent="0.2">
      <c r="A50" s="31" t="s">
        <v>83</v>
      </c>
      <c r="B50" s="31">
        <v>1.717144186841324</v>
      </c>
      <c r="C50" s="31"/>
    </row>
    <row r="51" spans="1:4" x14ac:dyDescent="0.2">
      <c r="A51" s="31" t="s">
        <v>84</v>
      </c>
      <c r="B51" s="33">
        <v>0.50631594588017281</v>
      </c>
      <c r="C51" s="31"/>
    </row>
    <row r="52" spans="1:4" ht="13.5" thickBot="1" x14ac:dyDescent="0.25">
      <c r="A52" s="32" t="s">
        <v>85</v>
      </c>
      <c r="B52" s="32">
        <v>2.0738752937177196</v>
      </c>
      <c r="C52" s="32"/>
    </row>
    <row r="55" spans="1:4" ht="14.25" x14ac:dyDescent="0.2">
      <c r="A55" s="102" t="s">
        <v>271</v>
      </c>
      <c r="B55" s="97"/>
      <c r="C55" s="97"/>
      <c r="D55" s="97"/>
    </row>
    <row r="56" spans="1:4" ht="14.25" x14ac:dyDescent="0.2">
      <c r="A56" s="29" t="s">
        <v>272</v>
      </c>
    </row>
    <row r="57" spans="1:4" ht="14.25" x14ac:dyDescent="0.2">
      <c r="A57" s="29" t="s">
        <v>273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" sqref="F1"/>
    </sheetView>
  </sheetViews>
  <sheetFormatPr defaultRowHeight="12.75" x14ac:dyDescent="0.2"/>
  <cols>
    <col min="1" max="1" width="10.85546875" customWidth="1"/>
    <col min="4" max="4" width="1.85546875" customWidth="1"/>
    <col min="5" max="5" width="11.42578125" bestFit="1" customWidth="1"/>
    <col min="6" max="6" width="12" customWidth="1"/>
  </cols>
  <sheetData>
    <row r="1" spans="1:6" ht="15" x14ac:dyDescent="0.25">
      <c r="A1" s="22" t="s">
        <v>92</v>
      </c>
    </row>
    <row r="3" spans="1:6" x14ac:dyDescent="0.2">
      <c r="A3" s="8"/>
      <c r="B3" s="10" t="s">
        <v>93</v>
      </c>
      <c r="C3" s="10" t="s">
        <v>94</v>
      </c>
      <c r="D3" s="37"/>
      <c r="E3" s="34" t="s">
        <v>95</v>
      </c>
      <c r="F3" s="115" t="s">
        <v>276</v>
      </c>
    </row>
    <row r="4" spans="1:6" x14ac:dyDescent="0.2">
      <c r="A4" s="69" t="s">
        <v>177</v>
      </c>
      <c r="B4" s="12">
        <v>0.04</v>
      </c>
      <c r="C4" s="12">
        <v>1600</v>
      </c>
      <c r="D4" s="36"/>
      <c r="E4" s="4">
        <f>SQRT((B4*(1-B4))/C4)</f>
        <v>4.8989794855663557E-3</v>
      </c>
      <c r="F4">
        <f>_xlfn.NORM.DIST(0.02,B4,E4,1)</f>
        <v>2.2278545302028022E-5</v>
      </c>
    </row>
    <row r="5" spans="1:6" x14ac:dyDescent="0.2">
      <c r="A5" s="69" t="s">
        <v>178</v>
      </c>
      <c r="B5" s="12">
        <v>2.5000000000000001E-2</v>
      </c>
      <c r="C5" s="12">
        <v>1600</v>
      </c>
      <c r="D5" s="36"/>
      <c r="E5" s="4">
        <f>SQRT((B5*(1-B5))/C5)</f>
        <v>3.9031237489989992E-3</v>
      </c>
      <c r="F5">
        <f>_xlfn.NORM.DIST(0.02,B5,E5,1)</f>
        <v>0.1000924020887895</v>
      </c>
    </row>
    <row r="6" spans="1:6" x14ac:dyDescent="0.2">
      <c r="A6" s="69" t="s">
        <v>179</v>
      </c>
      <c r="B6" s="12">
        <v>0.03</v>
      </c>
      <c r="C6" s="12">
        <v>1600</v>
      </c>
      <c r="D6" s="36"/>
      <c r="E6" s="4">
        <f>SQRT((B6*(1-B6))/C6)</f>
        <v>4.2646805273079949E-3</v>
      </c>
      <c r="F6">
        <f>_xlfn.NORM.DIST(0.02,B6,E6,1)</f>
        <v>9.517584141045931E-3</v>
      </c>
    </row>
    <row r="8" spans="1:6" ht="14.25" x14ac:dyDescent="0.2">
      <c r="A8" s="29" t="s">
        <v>277</v>
      </c>
    </row>
    <row r="9" spans="1:6" ht="14.25" x14ac:dyDescent="0.2">
      <c r="A9" s="29" t="s">
        <v>280</v>
      </c>
    </row>
    <row r="10" spans="1:6" ht="14.25" x14ac:dyDescent="0.2">
      <c r="A10" s="29" t="s">
        <v>282</v>
      </c>
    </row>
    <row r="11" spans="1:6" ht="14.25" x14ac:dyDescent="0.2">
      <c r="A11" s="29" t="s">
        <v>278</v>
      </c>
    </row>
    <row r="12" spans="1:6" ht="14.25" x14ac:dyDescent="0.2">
      <c r="A12" s="29" t="s">
        <v>279</v>
      </c>
    </row>
    <row r="13" spans="1:6" ht="14.25" x14ac:dyDescent="0.2">
      <c r="A13" s="29"/>
    </row>
    <row r="14" spans="1:6" ht="14.25" x14ac:dyDescent="0.2">
      <c r="A14" s="114" t="s">
        <v>275</v>
      </c>
    </row>
    <row r="15" spans="1:6" ht="14.25" x14ac:dyDescent="0.2">
      <c r="A15" s="29" t="s">
        <v>274</v>
      </c>
    </row>
    <row r="16" spans="1:6" ht="14.25" x14ac:dyDescent="0.2">
      <c r="A16" s="29" t="s">
        <v>281</v>
      </c>
    </row>
  </sheetData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Side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H1" sqref="H1"/>
    </sheetView>
  </sheetViews>
  <sheetFormatPr defaultRowHeight="12.75" x14ac:dyDescent="0.2"/>
  <cols>
    <col min="1" max="1" width="28.140625" customWidth="1"/>
  </cols>
  <sheetData>
    <row r="1" spans="1:2" ht="15" x14ac:dyDescent="0.25">
      <c r="A1" s="22" t="s">
        <v>96</v>
      </c>
    </row>
    <row r="3" spans="1:2" ht="14.25" x14ac:dyDescent="0.2">
      <c r="A3" s="29" t="s">
        <v>97</v>
      </c>
    </row>
    <row r="4" spans="1:2" ht="14.25" x14ac:dyDescent="0.2">
      <c r="A4" s="29" t="s">
        <v>284</v>
      </c>
    </row>
    <row r="5" spans="1:2" ht="14.25" x14ac:dyDescent="0.2">
      <c r="A5" s="29" t="s">
        <v>98</v>
      </c>
    </row>
    <row r="6" spans="1:2" ht="14.25" x14ac:dyDescent="0.2">
      <c r="A6" s="29"/>
    </row>
    <row r="7" spans="1:2" ht="15" x14ac:dyDescent="0.25">
      <c r="A7" s="22" t="s">
        <v>296</v>
      </c>
    </row>
    <row r="8" spans="1:2" ht="14.25" x14ac:dyDescent="0.2">
      <c r="A8" s="112" t="s">
        <v>297</v>
      </c>
    </row>
    <row r="9" spans="1:2" ht="14.25" x14ac:dyDescent="0.2">
      <c r="A9" s="29"/>
    </row>
    <row r="10" spans="1:2" ht="15" x14ac:dyDescent="0.25">
      <c r="A10" s="22" t="s">
        <v>285</v>
      </c>
    </row>
    <row r="11" spans="1:2" ht="14.25" x14ac:dyDescent="0.2">
      <c r="A11" s="112" t="s">
        <v>283</v>
      </c>
    </row>
    <row r="12" spans="1:2" ht="14.25" x14ac:dyDescent="0.2">
      <c r="A12" s="112" t="s">
        <v>286</v>
      </c>
    </row>
    <row r="13" spans="1:2" ht="14.25" x14ac:dyDescent="0.2">
      <c r="A13" s="29"/>
    </row>
    <row r="14" spans="1:2" ht="14.25" x14ac:dyDescent="0.2">
      <c r="A14" s="29" t="s">
        <v>298</v>
      </c>
    </row>
    <row r="15" spans="1:2" ht="14.25" x14ac:dyDescent="0.2">
      <c r="A15" s="29"/>
    </row>
    <row r="16" spans="1:2" ht="14.25" x14ac:dyDescent="0.2">
      <c r="A16" s="116" t="s">
        <v>289</v>
      </c>
      <c r="B16" s="116">
        <v>80</v>
      </c>
    </row>
    <row r="17" spans="1:3" ht="14.25" x14ac:dyDescent="0.2">
      <c r="A17" s="116" t="s">
        <v>287</v>
      </c>
      <c r="B17" s="116">
        <v>0.46</v>
      </c>
    </row>
    <row r="18" spans="1:3" ht="14.25" x14ac:dyDescent="0.2">
      <c r="A18" s="116" t="s">
        <v>288</v>
      </c>
      <c r="B18" s="116">
        <v>0.54</v>
      </c>
    </row>
    <row r="19" spans="1:3" ht="14.25" x14ac:dyDescent="0.2">
      <c r="A19" s="116" t="s">
        <v>221</v>
      </c>
      <c r="B19" s="116">
        <f>SQRT((B18*(1-B18))/B16)</f>
        <v>5.5722526863020129E-2</v>
      </c>
    </row>
    <row r="20" spans="1:3" ht="14.25" x14ac:dyDescent="0.2">
      <c r="A20" s="117" t="s">
        <v>290</v>
      </c>
      <c r="B20" s="116">
        <f>1.96*B19</f>
        <v>0.10921615265151945</v>
      </c>
      <c r="C20" s="60" t="s">
        <v>293</v>
      </c>
    </row>
    <row r="21" spans="1:3" ht="14.25" x14ac:dyDescent="0.2">
      <c r="A21" s="116" t="s">
        <v>291</v>
      </c>
      <c r="B21" s="116">
        <f>_xlfn.NORM.DIST(B17,B18,B19,1)</f>
        <v>7.5545987434505191E-2</v>
      </c>
      <c r="C21" s="60" t="s">
        <v>292</v>
      </c>
    </row>
    <row r="22" spans="1:3" ht="14.25" x14ac:dyDescent="0.2">
      <c r="A22" s="29"/>
      <c r="B22" s="29"/>
    </row>
    <row r="23" spans="1:3" ht="14.25" x14ac:dyDescent="0.2">
      <c r="A23" s="29" t="s">
        <v>294</v>
      </c>
      <c r="B23" s="29"/>
    </row>
    <row r="24" spans="1:3" ht="14.25" x14ac:dyDescent="0.2">
      <c r="A24" s="29" t="s">
        <v>299</v>
      </c>
    </row>
    <row r="26" spans="1:3" ht="14.25" x14ac:dyDescent="0.2">
      <c r="A26" s="118" t="s">
        <v>295</v>
      </c>
    </row>
    <row r="28" spans="1:3" x14ac:dyDescent="0.2">
      <c r="A28" s="26"/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pane ySplit="1" topLeftCell="A2" activePane="bottomLeft" state="frozen"/>
      <selection pane="bottomLeft" activeCell="H1" sqref="H1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</cols>
  <sheetData>
    <row r="1" spans="1:6" x14ac:dyDescent="0.2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</row>
    <row r="2" spans="1:6" x14ac:dyDescent="0.2">
      <c r="A2" s="13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</row>
    <row r="3" spans="1:6" x14ac:dyDescent="0.2">
      <c r="A3" s="13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</row>
    <row r="4" spans="1:6" x14ac:dyDescent="0.2">
      <c r="A4" s="13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</row>
    <row r="5" spans="1:6" x14ac:dyDescent="0.2">
      <c r="A5" s="13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</row>
    <row r="6" spans="1:6" x14ac:dyDescent="0.2">
      <c r="A6" s="13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</row>
    <row r="7" spans="1:6" x14ac:dyDescent="0.2">
      <c r="A7" s="13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</row>
    <row r="8" spans="1:6" x14ac:dyDescent="0.2">
      <c r="A8" s="13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</row>
    <row r="9" spans="1:6" x14ac:dyDescent="0.2">
      <c r="A9" s="13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</row>
    <row r="10" spans="1:6" x14ac:dyDescent="0.2">
      <c r="A10" s="13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</row>
    <row r="11" spans="1:6" x14ac:dyDescent="0.2">
      <c r="A11" s="13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</row>
    <row r="12" spans="1:6" x14ac:dyDescent="0.2">
      <c r="A12" s="13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</row>
    <row r="13" spans="1:6" x14ac:dyDescent="0.2">
      <c r="A13" s="13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</row>
    <row r="14" spans="1:6" x14ac:dyDescent="0.2">
      <c r="A14" s="13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</row>
    <row r="15" spans="1:6" x14ac:dyDescent="0.2">
      <c r="A15" s="13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</row>
    <row r="16" spans="1:6" x14ac:dyDescent="0.2">
      <c r="A16" s="13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</row>
    <row r="17" spans="1:6" x14ac:dyDescent="0.2">
      <c r="A17" s="13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</row>
    <row r="18" spans="1:6" x14ac:dyDescent="0.2">
      <c r="A18" s="13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</row>
    <row r="19" spans="1:6" x14ac:dyDescent="0.2">
      <c r="A19" s="13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</row>
    <row r="20" spans="1:6" x14ac:dyDescent="0.2">
      <c r="A20" s="13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</row>
    <row r="21" spans="1:6" x14ac:dyDescent="0.2">
      <c r="A21" s="13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</row>
    <row r="22" spans="1:6" x14ac:dyDescent="0.2">
      <c r="A22" s="13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</row>
    <row r="23" spans="1:6" x14ac:dyDescent="0.2">
      <c r="A23" s="13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</row>
    <row r="24" spans="1:6" x14ac:dyDescent="0.2">
      <c r="A24" s="13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</row>
    <row r="25" spans="1:6" x14ac:dyDescent="0.2">
      <c r="A25" s="13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</row>
    <row r="26" spans="1:6" x14ac:dyDescent="0.2">
      <c r="A26" s="13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</row>
    <row r="27" spans="1:6" x14ac:dyDescent="0.2">
      <c r="A27" s="13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</row>
    <row r="28" spans="1:6" x14ac:dyDescent="0.2">
      <c r="A28" s="13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</row>
    <row r="29" spans="1:6" x14ac:dyDescent="0.2">
      <c r="A29" s="13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</row>
    <row r="30" spans="1:6" x14ac:dyDescent="0.2">
      <c r="A30" s="13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</row>
    <row r="31" spans="1:6" x14ac:dyDescent="0.2">
      <c r="A31" s="13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</row>
    <row r="32" spans="1:6" x14ac:dyDescent="0.2">
      <c r="A32" s="13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</row>
    <row r="33" spans="1:6" x14ac:dyDescent="0.2">
      <c r="A33" s="13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</row>
    <row r="34" spans="1:6" x14ac:dyDescent="0.2">
      <c r="A34" s="13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</row>
    <row r="35" spans="1:6" x14ac:dyDescent="0.2">
      <c r="A35" s="13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</row>
    <row r="36" spans="1:6" x14ac:dyDescent="0.2">
      <c r="A36" s="13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</row>
    <row r="37" spans="1:6" x14ac:dyDescent="0.2">
      <c r="A37" s="13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</row>
    <row r="38" spans="1:6" x14ac:dyDescent="0.2">
      <c r="A38" s="13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</row>
    <row r="39" spans="1:6" x14ac:dyDescent="0.2">
      <c r="A39" s="13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</row>
    <row r="40" spans="1:6" x14ac:dyDescent="0.2">
      <c r="A40" s="13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</row>
    <row r="41" spans="1:6" x14ac:dyDescent="0.2">
      <c r="A41" s="13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</row>
    <row r="42" spans="1:6" x14ac:dyDescent="0.2">
      <c r="A42" s="13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</row>
    <row r="43" spans="1:6" x14ac:dyDescent="0.2">
      <c r="A43" s="13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</row>
    <row r="44" spans="1:6" x14ac:dyDescent="0.2">
      <c r="A44" s="13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</row>
    <row r="45" spans="1:6" x14ac:dyDescent="0.2">
      <c r="A45" s="13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</row>
    <row r="46" spans="1:6" x14ac:dyDescent="0.2">
      <c r="A46" s="13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</row>
    <row r="47" spans="1:6" x14ac:dyDescent="0.2">
      <c r="A47" s="13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</row>
    <row r="48" spans="1:6" x14ac:dyDescent="0.2">
      <c r="A48" s="13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</row>
    <row r="49" spans="1:6" x14ac:dyDescent="0.2">
      <c r="A49" s="13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</row>
    <row r="50" spans="1:6" x14ac:dyDescent="0.2">
      <c r="A50" s="13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</row>
    <row r="51" spans="1:6" x14ac:dyDescent="0.2">
      <c r="A51" s="13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</row>
    <row r="52" spans="1:6" x14ac:dyDescent="0.2">
      <c r="A52" s="13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</row>
    <row r="53" spans="1:6" x14ac:dyDescent="0.2">
      <c r="A53" s="13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</row>
    <row r="54" spans="1:6" x14ac:dyDescent="0.2">
      <c r="A54" s="13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</row>
    <row r="55" spans="1:6" x14ac:dyDescent="0.2">
      <c r="A55" s="13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</row>
    <row r="56" spans="1:6" x14ac:dyDescent="0.2">
      <c r="A56" s="13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</row>
    <row r="57" spans="1:6" x14ac:dyDescent="0.2">
      <c r="A57" s="13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</row>
    <row r="58" spans="1:6" x14ac:dyDescent="0.2">
      <c r="A58" s="13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</row>
    <row r="59" spans="1:6" x14ac:dyDescent="0.2">
      <c r="A59" s="13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</row>
    <row r="60" spans="1:6" x14ac:dyDescent="0.2">
      <c r="A60" s="13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</row>
    <row r="61" spans="1:6" x14ac:dyDescent="0.2">
      <c r="A61" s="13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</row>
    <row r="62" spans="1:6" x14ac:dyDescent="0.2">
      <c r="A62" s="13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</row>
    <row r="63" spans="1:6" x14ac:dyDescent="0.2">
      <c r="A63" s="13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</row>
    <row r="64" spans="1:6" x14ac:dyDescent="0.2">
      <c r="A64" s="13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</row>
    <row r="65" spans="1:6" x14ac:dyDescent="0.2">
      <c r="A65" s="13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</row>
    <row r="66" spans="1:6" x14ac:dyDescent="0.2">
      <c r="A66" s="13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</row>
    <row r="67" spans="1:6" x14ac:dyDescent="0.2">
      <c r="A67" s="13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</row>
    <row r="68" spans="1:6" x14ac:dyDescent="0.2">
      <c r="A68" s="13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</row>
    <row r="69" spans="1:6" x14ac:dyDescent="0.2">
      <c r="A69" s="13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</row>
    <row r="70" spans="1:6" x14ac:dyDescent="0.2">
      <c r="A70" s="13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</row>
    <row r="71" spans="1:6" x14ac:dyDescent="0.2">
      <c r="A71" s="13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</row>
    <row r="72" spans="1:6" x14ac:dyDescent="0.2">
      <c r="A72" s="13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</row>
    <row r="73" spans="1:6" x14ac:dyDescent="0.2">
      <c r="A73" s="13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</row>
    <row r="74" spans="1:6" x14ac:dyDescent="0.2">
      <c r="A74" s="13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</row>
    <row r="75" spans="1:6" x14ac:dyDescent="0.2">
      <c r="A75" s="13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</row>
    <row r="76" spans="1:6" x14ac:dyDescent="0.2">
      <c r="A76" s="13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</row>
    <row r="77" spans="1:6" x14ac:dyDescent="0.2">
      <c r="A77" s="13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</row>
    <row r="78" spans="1:6" x14ac:dyDescent="0.2">
      <c r="A78" s="13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</row>
    <row r="79" spans="1:6" x14ac:dyDescent="0.2">
      <c r="A79" s="13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</row>
    <row r="80" spans="1:6" x14ac:dyDescent="0.2">
      <c r="A80" s="13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</row>
    <row r="81" spans="1:6" x14ac:dyDescent="0.2">
      <c r="A81" s="13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</row>
    <row r="82" spans="1:6" x14ac:dyDescent="0.2">
      <c r="A82" s="13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</row>
    <row r="83" spans="1:6" x14ac:dyDescent="0.2">
      <c r="A83" s="13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</row>
    <row r="84" spans="1:6" x14ac:dyDescent="0.2">
      <c r="A84" s="13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</row>
    <row r="85" spans="1:6" x14ac:dyDescent="0.2">
      <c r="A85" s="13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</row>
    <row r="86" spans="1:6" x14ac:dyDescent="0.2">
      <c r="A86" s="13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</row>
    <row r="87" spans="1:6" x14ac:dyDescent="0.2">
      <c r="A87" s="13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</row>
    <row r="88" spans="1:6" x14ac:dyDescent="0.2">
      <c r="A88" s="13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</row>
    <row r="89" spans="1:6" x14ac:dyDescent="0.2">
      <c r="A89" s="13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</row>
    <row r="90" spans="1:6" x14ac:dyDescent="0.2">
      <c r="A90" s="13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</row>
    <row r="91" spans="1:6" x14ac:dyDescent="0.2">
      <c r="A91" s="13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</row>
    <row r="92" spans="1:6" x14ac:dyDescent="0.2">
      <c r="A92" s="13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</row>
    <row r="93" spans="1:6" x14ac:dyDescent="0.2">
      <c r="A93" s="13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</row>
    <row r="94" spans="1:6" x14ac:dyDescent="0.2">
      <c r="A94" s="13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</row>
    <row r="95" spans="1:6" x14ac:dyDescent="0.2">
      <c r="A95" s="13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</row>
    <row r="96" spans="1:6" x14ac:dyDescent="0.2">
      <c r="A96" s="13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</row>
    <row r="97" spans="1:6" x14ac:dyDescent="0.2">
      <c r="A97" s="13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</row>
    <row r="98" spans="1:6" x14ac:dyDescent="0.2">
      <c r="A98" s="13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</row>
    <row r="99" spans="1:6" x14ac:dyDescent="0.2">
      <c r="A99" s="13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</row>
    <row r="100" spans="1:6" x14ac:dyDescent="0.2">
      <c r="A100" s="13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</row>
    <row r="101" spans="1:6" x14ac:dyDescent="0.2">
      <c r="A101" s="13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</row>
    <row r="102" spans="1:6" x14ac:dyDescent="0.2">
      <c r="A102" s="13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</row>
    <row r="103" spans="1:6" x14ac:dyDescent="0.2">
      <c r="A103" s="13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</row>
    <row r="104" spans="1:6" x14ac:dyDescent="0.2">
      <c r="A104" s="13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1" sqref="H1"/>
    </sheetView>
  </sheetViews>
  <sheetFormatPr defaultRowHeight="12.75" x14ac:dyDescent="0.2"/>
  <cols>
    <col min="1" max="1" width="13.42578125" customWidth="1"/>
    <col min="4" max="4" width="12" customWidth="1"/>
  </cols>
  <sheetData>
    <row r="1" spans="1:4" ht="15" x14ac:dyDescent="0.25">
      <c r="A1" s="22" t="s">
        <v>99</v>
      </c>
    </row>
    <row r="3" spans="1:4" s="16" customFormat="1" x14ac:dyDescent="0.2">
      <c r="A3" s="1" t="s">
        <v>180</v>
      </c>
    </row>
    <row r="4" spans="1:4" x14ac:dyDescent="0.2">
      <c r="A4" s="15"/>
      <c r="B4" s="10" t="s">
        <v>27</v>
      </c>
      <c r="C4" s="10" t="s">
        <v>28</v>
      </c>
      <c r="D4" s="10" t="s">
        <v>29</v>
      </c>
    </row>
    <row r="5" spans="1:4" x14ac:dyDescent="0.2">
      <c r="A5" s="70" t="s">
        <v>181</v>
      </c>
      <c r="B5" s="12">
        <v>6.3</v>
      </c>
      <c r="C5" s="12">
        <v>4.9000000000000004</v>
      </c>
      <c r="D5" s="12">
        <v>8.6999999999999993</v>
      </c>
    </row>
    <row r="6" spans="1:4" x14ac:dyDescent="0.2">
      <c r="A6" s="70" t="s">
        <v>182</v>
      </c>
      <c r="B6" s="12">
        <v>5</v>
      </c>
      <c r="C6" s="12">
        <v>5.3</v>
      </c>
      <c r="D6" s="12">
        <v>6.8</v>
      </c>
    </row>
    <row r="7" spans="1:4" x14ac:dyDescent="0.2">
      <c r="A7" s="70" t="s">
        <v>183</v>
      </c>
      <c r="B7" s="12">
        <v>5.5</v>
      </c>
      <c r="C7" s="12">
        <v>4.4000000000000004</v>
      </c>
      <c r="D7" s="12">
        <v>7.2</v>
      </c>
    </row>
    <row r="8" spans="1:4" x14ac:dyDescent="0.2">
      <c r="A8" s="70" t="s">
        <v>184</v>
      </c>
      <c r="B8" s="12">
        <v>6.5</v>
      </c>
      <c r="C8" s="12">
        <v>6</v>
      </c>
      <c r="D8" s="12">
        <v>6.8</v>
      </c>
    </row>
    <row r="9" spans="1:4" ht="13.5" thickBot="1" x14ac:dyDescent="0.25">
      <c r="A9" s="121" t="s">
        <v>185</v>
      </c>
      <c r="B9" s="122">
        <v>6.3</v>
      </c>
      <c r="C9" s="122">
        <v>6.1</v>
      </c>
      <c r="D9" s="122">
        <v>6.3</v>
      </c>
    </row>
    <row r="10" spans="1:4" x14ac:dyDescent="0.2">
      <c r="A10" s="119" t="s">
        <v>103</v>
      </c>
      <c r="B10" s="120">
        <f>AVERAGEA(B5:B9)</f>
        <v>5.92</v>
      </c>
      <c r="C10" s="120">
        <f>AVERAGEA(C5:C9)</f>
        <v>5.3400000000000007</v>
      </c>
      <c r="D10" s="120">
        <f>AVERAGEA(D5:D9)</f>
        <v>7.1599999999999993</v>
      </c>
    </row>
    <row r="11" spans="1:4" x14ac:dyDescent="0.2">
      <c r="A11" s="123"/>
      <c r="B11" s="124"/>
      <c r="C11" s="124"/>
      <c r="D11" s="124"/>
    </row>
    <row r="12" spans="1:4" ht="14.25" x14ac:dyDescent="0.2">
      <c r="A12" s="29" t="s">
        <v>300</v>
      </c>
    </row>
    <row r="13" spans="1:4" ht="14.25" x14ac:dyDescent="0.2">
      <c r="A13" s="29"/>
    </row>
    <row r="14" spans="1:4" ht="14.25" x14ac:dyDescent="0.2">
      <c r="A14" s="29" t="s">
        <v>100</v>
      </c>
    </row>
    <row r="15" spans="1:4" ht="14.25" x14ac:dyDescent="0.2">
      <c r="A15" s="112" t="s">
        <v>188</v>
      </c>
    </row>
    <row r="18" spans="1:7" s="13" customFormat="1" x14ac:dyDescent="0.2">
      <c r="A18" s="1" t="s">
        <v>101</v>
      </c>
      <c r="B18" s="1"/>
      <c r="C18" s="1"/>
      <c r="D18"/>
      <c r="E18"/>
      <c r="F18"/>
      <c r="G18"/>
    </row>
    <row r="19" spans="1:7" s="13" customFormat="1" ht="13.5" thickBot="1" x14ac:dyDescent="0.25">
      <c r="A19"/>
      <c r="B19"/>
      <c r="C19"/>
      <c r="D19"/>
      <c r="E19"/>
      <c r="F19"/>
      <c r="G19"/>
    </row>
    <row r="20" spans="1:7" s="13" customFormat="1" x14ac:dyDescent="0.2">
      <c r="A20" s="71" t="s">
        <v>102</v>
      </c>
      <c r="B20" s="71" t="s">
        <v>1</v>
      </c>
      <c r="C20" s="71" t="s">
        <v>65</v>
      </c>
      <c r="D20" s="71" t="s">
        <v>103</v>
      </c>
      <c r="E20" s="71" t="s">
        <v>76</v>
      </c>
      <c r="F20"/>
      <c r="G20"/>
    </row>
    <row r="21" spans="1:7" s="13" customFormat="1" x14ac:dyDescent="0.2">
      <c r="A21" s="31" t="s">
        <v>181</v>
      </c>
      <c r="B21" s="31">
        <v>3</v>
      </c>
      <c r="C21" s="31">
        <v>19.899999999999999</v>
      </c>
      <c r="D21" s="31">
        <v>6.6333333333333329</v>
      </c>
      <c r="E21" s="31">
        <v>3.6933333333333422</v>
      </c>
      <c r="F21"/>
      <c r="G21"/>
    </row>
    <row r="22" spans="1:7" s="13" customFormat="1" x14ac:dyDescent="0.2">
      <c r="A22" s="31" t="s">
        <v>182</v>
      </c>
      <c r="B22" s="31">
        <v>3</v>
      </c>
      <c r="C22" s="31">
        <v>17.100000000000001</v>
      </c>
      <c r="D22" s="31">
        <v>5.7</v>
      </c>
      <c r="E22" s="31">
        <v>0.92999999999999261</v>
      </c>
      <c r="F22"/>
      <c r="G22"/>
    </row>
    <row r="23" spans="1:7" s="13" customFormat="1" x14ac:dyDescent="0.2">
      <c r="A23" s="31" t="s">
        <v>183</v>
      </c>
      <c r="B23" s="31">
        <v>3</v>
      </c>
      <c r="C23" s="31">
        <v>17.100000000000001</v>
      </c>
      <c r="D23" s="31">
        <v>5.7</v>
      </c>
      <c r="E23" s="31">
        <v>1.9899999999999949</v>
      </c>
      <c r="F23"/>
      <c r="G23"/>
    </row>
    <row r="24" spans="1:7" s="13" customFormat="1" x14ac:dyDescent="0.2">
      <c r="A24" s="31" t="s">
        <v>184</v>
      </c>
      <c r="B24" s="31">
        <v>3</v>
      </c>
      <c r="C24" s="31">
        <v>19.3</v>
      </c>
      <c r="D24" s="31">
        <v>6.4333333333333336</v>
      </c>
      <c r="E24" s="31">
        <v>0.16333333333333327</v>
      </c>
      <c r="F24"/>
      <c r="G24"/>
    </row>
    <row r="25" spans="1:7" s="13" customFormat="1" x14ac:dyDescent="0.2">
      <c r="A25" s="31" t="s">
        <v>185</v>
      </c>
      <c r="B25" s="31">
        <v>3</v>
      </c>
      <c r="C25" s="31">
        <v>18.7</v>
      </c>
      <c r="D25" s="31">
        <v>6.2333333333333334</v>
      </c>
      <c r="E25" s="31">
        <v>1.3333333333333358E-2</v>
      </c>
      <c r="F25"/>
      <c r="G25"/>
    </row>
    <row r="26" spans="1:7" s="13" customFormat="1" x14ac:dyDescent="0.2">
      <c r="A26" s="31"/>
      <c r="B26" s="31"/>
      <c r="C26" s="31"/>
      <c r="D26" s="31"/>
      <c r="E26" s="31"/>
      <c r="F26"/>
      <c r="G26"/>
    </row>
    <row r="27" spans="1:7" s="13" customFormat="1" x14ac:dyDescent="0.2">
      <c r="A27" s="31" t="s">
        <v>27</v>
      </c>
      <c r="B27" s="31">
        <v>5</v>
      </c>
      <c r="C27" s="31">
        <v>29.6</v>
      </c>
      <c r="D27" s="31">
        <v>5.92</v>
      </c>
      <c r="E27" s="31">
        <v>0.41199999999999987</v>
      </c>
      <c r="F27"/>
      <c r="G27"/>
    </row>
    <row r="28" spans="1:7" s="13" customFormat="1" x14ac:dyDescent="0.2">
      <c r="A28" s="31" t="s">
        <v>28</v>
      </c>
      <c r="B28" s="31">
        <v>5</v>
      </c>
      <c r="C28" s="31">
        <v>26.700000000000003</v>
      </c>
      <c r="D28" s="31">
        <v>5.3400000000000007</v>
      </c>
      <c r="E28" s="31">
        <v>0.52299999999999613</v>
      </c>
      <c r="F28"/>
      <c r="G28"/>
    </row>
    <row r="29" spans="1:7" s="13" customFormat="1" ht="13.5" thickBot="1" x14ac:dyDescent="0.25">
      <c r="A29" s="32" t="s">
        <v>29</v>
      </c>
      <c r="B29" s="32">
        <v>5</v>
      </c>
      <c r="C29" s="32">
        <v>35.799999999999997</v>
      </c>
      <c r="D29" s="32">
        <v>7.1599999999999993</v>
      </c>
      <c r="E29" s="32">
        <v>0.84300000000000352</v>
      </c>
      <c r="F29"/>
      <c r="G29"/>
    </row>
    <row r="30" spans="1:7" s="13" customFormat="1" x14ac:dyDescent="0.2">
      <c r="A30"/>
      <c r="B30"/>
      <c r="C30"/>
      <c r="D30"/>
      <c r="E30"/>
      <c r="F30"/>
      <c r="G30"/>
    </row>
    <row r="31" spans="1:7" s="13" customFormat="1" x14ac:dyDescent="0.2">
      <c r="A31"/>
      <c r="B31"/>
      <c r="C31"/>
      <c r="D31"/>
      <c r="E31"/>
      <c r="F31"/>
      <c r="G31"/>
    </row>
    <row r="32" spans="1:7" s="13" customFormat="1" ht="13.5" thickBot="1" x14ac:dyDescent="0.25">
      <c r="A32" t="s">
        <v>104</v>
      </c>
      <c r="B32"/>
      <c r="C32"/>
      <c r="D32"/>
      <c r="E32"/>
      <c r="F32"/>
      <c r="G32"/>
    </row>
    <row r="33" spans="1:7" s="13" customFormat="1" x14ac:dyDescent="0.2">
      <c r="A33" s="71" t="s">
        <v>105</v>
      </c>
      <c r="B33" s="71" t="s">
        <v>106</v>
      </c>
      <c r="C33" s="71" t="s">
        <v>80</v>
      </c>
      <c r="D33" s="71" t="s">
        <v>107</v>
      </c>
      <c r="E33" s="71" t="s">
        <v>86</v>
      </c>
      <c r="F33" s="71" t="s">
        <v>108</v>
      </c>
      <c r="G33" s="71" t="s">
        <v>109</v>
      </c>
    </row>
    <row r="34" spans="1:7" s="13" customFormat="1" x14ac:dyDescent="0.2">
      <c r="A34" s="31" t="s">
        <v>110</v>
      </c>
      <c r="B34" s="31">
        <v>2.1760000000000002</v>
      </c>
      <c r="C34" s="31">
        <v>4</v>
      </c>
      <c r="D34" s="31">
        <v>0.54400000000000004</v>
      </c>
      <c r="E34" s="31">
        <v>0.88168557536466841</v>
      </c>
      <c r="F34" s="72">
        <v>0.51598671560818699</v>
      </c>
      <c r="G34" s="31">
        <v>3.8378533545558975</v>
      </c>
    </row>
    <row r="35" spans="1:7" s="13" customFormat="1" x14ac:dyDescent="0.2">
      <c r="A35" s="31" t="s">
        <v>111</v>
      </c>
      <c r="B35" s="31">
        <v>8.6440000000000001</v>
      </c>
      <c r="C35" s="31">
        <v>2</v>
      </c>
      <c r="D35" s="31">
        <v>4.3220000000000001</v>
      </c>
      <c r="E35" s="31">
        <v>7.0048622366288544</v>
      </c>
      <c r="F35" s="72">
        <v>1.7454263350228035E-2</v>
      </c>
      <c r="G35" s="31">
        <v>4.4589701075245118</v>
      </c>
    </row>
    <row r="36" spans="1:7" s="13" customFormat="1" x14ac:dyDescent="0.2">
      <c r="A36" s="31" t="s">
        <v>112</v>
      </c>
      <c r="B36" s="31">
        <v>4.9359999999999964</v>
      </c>
      <c r="C36" s="31">
        <v>8</v>
      </c>
      <c r="D36" s="31">
        <v>0.61699999999999955</v>
      </c>
      <c r="E36" s="31"/>
      <c r="F36" s="31"/>
      <c r="G36" s="31"/>
    </row>
    <row r="37" spans="1:7" x14ac:dyDescent="0.2">
      <c r="A37" s="31"/>
      <c r="B37" s="31"/>
      <c r="C37" s="31"/>
      <c r="D37" s="31"/>
      <c r="E37" s="31"/>
      <c r="F37" s="31"/>
      <c r="G37" s="31"/>
    </row>
    <row r="38" spans="1:7" ht="13.5" thickBot="1" x14ac:dyDescent="0.25">
      <c r="A38" s="32" t="s">
        <v>113</v>
      </c>
      <c r="B38" s="32">
        <v>15.755999999999997</v>
      </c>
      <c r="C38" s="32">
        <v>14</v>
      </c>
      <c r="D38" s="32"/>
      <c r="E38" s="32"/>
      <c r="F38" s="32"/>
      <c r="G38" s="32"/>
    </row>
    <row r="39" spans="1:7" x14ac:dyDescent="0.2">
      <c r="A39" s="31"/>
      <c r="B39" s="31"/>
      <c r="C39" s="31"/>
      <c r="D39" s="31"/>
      <c r="E39" s="31"/>
      <c r="F39" s="31"/>
      <c r="G39" s="31"/>
    </row>
    <row r="40" spans="1:7" x14ac:dyDescent="0.2">
      <c r="A40" s="31"/>
      <c r="B40" s="31"/>
      <c r="C40" s="31"/>
      <c r="D40" s="31"/>
      <c r="E40" s="31"/>
      <c r="F40" s="31"/>
      <c r="G40" s="31"/>
    </row>
    <row r="41" spans="1:7" ht="14.25" x14ac:dyDescent="0.2">
      <c r="A41" s="29" t="s">
        <v>186</v>
      </c>
    </row>
    <row r="42" spans="1:7" ht="14.25" x14ac:dyDescent="0.2">
      <c r="A42" s="29" t="s">
        <v>187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pane ySplit="1" topLeftCell="A2" activePane="bottomLeft" state="frozen"/>
      <selection pane="bottomLeft" activeCell="H2" sqref="H2"/>
    </sheetView>
  </sheetViews>
  <sheetFormatPr defaultRowHeight="12.75" x14ac:dyDescent="0.2"/>
  <cols>
    <col min="1" max="1" width="6.7109375" style="4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  <col min="9" max="9" width="20.5703125" customWidth="1"/>
  </cols>
  <sheetData>
    <row r="1" spans="1:11" ht="15" x14ac:dyDescent="0.25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  <c r="G1" s="38"/>
    </row>
    <row r="2" spans="1:11" ht="15.75" x14ac:dyDescent="0.25">
      <c r="A2" s="36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  <c r="H2" s="125" t="s">
        <v>301</v>
      </c>
    </row>
    <row r="3" spans="1:11" ht="15.75" x14ac:dyDescent="0.25">
      <c r="A3" s="36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  <c r="H3" s="126" t="s">
        <v>302</v>
      </c>
    </row>
    <row r="4" spans="1:11" ht="15.75" x14ac:dyDescent="0.25">
      <c r="A4" s="36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  <c r="G4" s="5"/>
      <c r="H4" s="127" t="s">
        <v>303</v>
      </c>
    </row>
    <row r="5" spans="1:11" ht="13.5" thickBot="1" x14ac:dyDescent="0.25">
      <c r="A5" s="36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</row>
    <row r="6" spans="1:11" ht="15" x14ac:dyDescent="0.25">
      <c r="A6" s="36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  <c r="I6" s="92" t="s">
        <v>201</v>
      </c>
      <c r="J6" s="92"/>
    </row>
    <row r="7" spans="1:11" x14ac:dyDescent="0.2">
      <c r="A7" s="36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  <c r="I7" s="31"/>
      <c r="J7" s="31"/>
      <c r="K7" s="13"/>
    </row>
    <row r="8" spans="1:11" x14ac:dyDescent="0.2">
      <c r="A8" s="36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  <c r="I8" s="31" t="s">
        <v>64</v>
      </c>
      <c r="J8" s="72">
        <v>3.70873786407767</v>
      </c>
      <c r="K8" s="13"/>
    </row>
    <row r="9" spans="1:11" x14ac:dyDescent="0.2">
      <c r="A9" s="36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  <c r="I9" s="31" t="s">
        <v>221</v>
      </c>
      <c r="J9" s="72">
        <v>0.47927364850031634</v>
      </c>
      <c r="K9" s="13"/>
    </row>
    <row r="10" spans="1:11" x14ac:dyDescent="0.2">
      <c r="A10" s="36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  <c r="I10" s="31" t="s">
        <v>4</v>
      </c>
      <c r="J10" s="31">
        <v>2</v>
      </c>
      <c r="K10" s="13"/>
    </row>
    <row r="11" spans="1:11" x14ac:dyDescent="0.2">
      <c r="A11" s="36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  <c r="I11" s="31" t="s">
        <v>222</v>
      </c>
      <c r="J11" s="31">
        <v>0</v>
      </c>
      <c r="K11" s="13"/>
    </row>
    <row r="12" spans="1:11" x14ac:dyDescent="0.2">
      <c r="A12" s="36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  <c r="I12" s="31" t="s">
        <v>223</v>
      </c>
      <c r="J12" s="31">
        <v>4.8640962886358334</v>
      </c>
      <c r="K12" s="13"/>
    </row>
    <row r="13" spans="1:11" x14ac:dyDescent="0.2">
      <c r="A13" s="36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  <c r="I13" s="31" t="s">
        <v>224</v>
      </c>
      <c r="J13" s="31">
        <v>23.659432705120885</v>
      </c>
      <c r="K13" s="13"/>
    </row>
    <row r="14" spans="1:11" x14ac:dyDescent="0.2">
      <c r="A14" s="36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  <c r="I14" s="31" t="s">
        <v>225</v>
      </c>
      <c r="J14" s="31">
        <v>2.3163820231911476</v>
      </c>
      <c r="K14" s="13"/>
    </row>
    <row r="15" spans="1:11" x14ac:dyDescent="0.2">
      <c r="A15" s="36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  <c r="I15" s="31" t="s">
        <v>226</v>
      </c>
      <c r="J15" s="31">
        <v>1.6017865475930693</v>
      </c>
      <c r="K15" s="13"/>
    </row>
    <row r="16" spans="1:11" x14ac:dyDescent="0.2">
      <c r="A16" s="36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  <c r="I16" s="31" t="s">
        <v>227</v>
      </c>
      <c r="J16" s="31">
        <v>20</v>
      </c>
      <c r="K16" s="13"/>
    </row>
    <row r="17" spans="1:10" x14ac:dyDescent="0.2">
      <c r="A17" s="36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  <c r="I17" s="31" t="s">
        <v>228</v>
      </c>
      <c r="J17" s="31">
        <v>0</v>
      </c>
    </row>
    <row r="18" spans="1:10" x14ac:dyDescent="0.2">
      <c r="A18" s="36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  <c r="I18" s="31" t="s">
        <v>229</v>
      </c>
      <c r="J18" s="31">
        <v>20</v>
      </c>
    </row>
    <row r="19" spans="1:10" x14ac:dyDescent="0.2">
      <c r="A19" s="36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  <c r="I19" s="31" t="s">
        <v>65</v>
      </c>
      <c r="J19" s="31">
        <v>382</v>
      </c>
    </row>
    <row r="20" spans="1:10" x14ac:dyDescent="0.2">
      <c r="A20" s="36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  <c r="I20" s="31" t="s">
        <v>1</v>
      </c>
      <c r="J20" s="72">
        <v>103</v>
      </c>
    </row>
    <row r="21" spans="1:10" ht="13.5" thickBot="1" x14ac:dyDescent="0.25">
      <c r="A21" s="36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  <c r="I21" s="32" t="s">
        <v>252</v>
      </c>
      <c r="J21" s="32">
        <v>0.95063700935450757</v>
      </c>
    </row>
    <row r="22" spans="1:10" x14ac:dyDescent="0.2">
      <c r="A22" s="36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</row>
    <row r="23" spans="1:10" x14ac:dyDescent="0.2">
      <c r="A23" s="36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</row>
    <row r="24" spans="1:10" ht="14.25" x14ac:dyDescent="0.2">
      <c r="A24" s="36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  <c r="H24" s="181" t="s">
        <v>304</v>
      </c>
    </row>
    <row r="25" spans="1:10" ht="14.25" x14ac:dyDescent="0.2">
      <c r="A25" s="36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  <c r="H25" s="181"/>
    </row>
    <row r="26" spans="1:10" ht="15.75" x14ac:dyDescent="0.25">
      <c r="A26" s="36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  <c r="H26" s="181"/>
      <c r="I26" s="128" t="s">
        <v>305</v>
      </c>
      <c r="J26" s="129">
        <f>(5-J8)/J9</f>
        <v>2.6942064099764034</v>
      </c>
    </row>
    <row r="27" spans="1:10" ht="15.75" x14ac:dyDescent="0.25">
      <c r="A27" s="36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  <c r="H27" s="181"/>
      <c r="I27" s="128" t="s">
        <v>306</v>
      </c>
      <c r="J27" s="130">
        <f>_xlfn.T.DIST.2T(J26,J20-1)</f>
        <v>8.2517317621600104E-3</v>
      </c>
    </row>
    <row r="28" spans="1:10" ht="14.25" x14ac:dyDescent="0.2">
      <c r="A28" s="36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  <c r="H28" s="181"/>
    </row>
    <row r="29" spans="1:10" ht="14.25" x14ac:dyDescent="0.2">
      <c r="A29" s="36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  <c r="H29" s="181" t="s">
        <v>465</v>
      </c>
    </row>
    <row r="30" spans="1:10" ht="14.25" x14ac:dyDescent="0.2">
      <c r="A30" s="36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  <c r="H30" s="181" t="s">
        <v>307</v>
      </c>
    </row>
    <row r="31" spans="1:10" ht="14.25" x14ac:dyDescent="0.2">
      <c r="A31" s="36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  <c r="H31" s="181" t="s">
        <v>308</v>
      </c>
    </row>
    <row r="32" spans="1:10" ht="14.25" x14ac:dyDescent="0.2">
      <c r="A32" s="36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  <c r="H32" s="178" t="s">
        <v>309</v>
      </c>
    </row>
    <row r="33" spans="1:9" ht="15" x14ac:dyDescent="0.25">
      <c r="A33" s="36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  <c r="H33" s="182" t="s">
        <v>310</v>
      </c>
    </row>
    <row r="34" spans="1:9" ht="15.75" x14ac:dyDescent="0.25">
      <c r="A34" s="36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  <c r="H34" s="126"/>
    </row>
    <row r="35" spans="1:9" ht="15.75" x14ac:dyDescent="0.25">
      <c r="A35" s="36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  <c r="H35" s="126"/>
    </row>
    <row r="36" spans="1:9" ht="15.75" x14ac:dyDescent="0.25">
      <c r="A36" s="36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  <c r="H36" s="126"/>
    </row>
    <row r="37" spans="1:9" ht="15.75" x14ac:dyDescent="0.25">
      <c r="A37" s="36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  <c r="H37" s="131" t="s">
        <v>311</v>
      </c>
      <c r="I37" s="97"/>
    </row>
    <row r="38" spans="1:9" x14ac:dyDescent="0.2">
      <c r="A38" s="36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</row>
    <row r="39" spans="1:9" x14ac:dyDescent="0.2">
      <c r="A39" s="36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</row>
    <row r="40" spans="1:9" x14ac:dyDescent="0.2">
      <c r="A40" s="36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</row>
    <row r="41" spans="1:9" x14ac:dyDescent="0.2">
      <c r="A41" s="36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</row>
    <row r="42" spans="1:9" x14ac:dyDescent="0.2">
      <c r="A42" s="36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</row>
    <row r="43" spans="1:9" x14ac:dyDescent="0.2">
      <c r="A43" s="36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</row>
    <row r="44" spans="1:9" x14ac:dyDescent="0.2">
      <c r="A44" s="36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</row>
    <row r="45" spans="1:9" x14ac:dyDescent="0.2">
      <c r="A45" s="36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</row>
    <row r="46" spans="1:9" x14ac:dyDescent="0.2">
      <c r="A46" s="36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</row>
    <row r="47" spans="1:9" x14ac:dyDescent="0.2">
      <c r="A47" s="36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</row>
    <row r="48" spans="1:9" x14ac:dyDescent="0.2">
      <c r="A48" s="36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</row>
    <row r="49" spans="1:6" x14ac:dyDescent="0.2">
      <c r="A49" s="36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</row>
    <row r="50" spans="1:6" x14ac:dyDescent="0.2">
      <c r="A50" s="36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</row>
    <row r="51" spans="1:6" x14ac:dyDescent="0.2">
      <c r="A51" s="36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</row>
    <row r="52" spans="1:6" x14ac:dyDescent="0.2">
      <c r="A52" s="36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</row>
    <row r="53" spans="1:6" x14ac:dyDescent="0.2">
      <c r="A53" s="36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</row>
    <row r="54" spans="1:6" x14ac:dyDescent="0.2">
      <c r="A54" s="36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</row>
    <row r="55" spans="1:6" x14ac:dyDescent="0.2">
      <c r="A55" s="36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</row>
    <row r="56" spans="1:6" x14ac:dyDescent="0.2">
      <c r="A56" s="36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</row>
    <row r="57" spans="1:6" x14ac:dyDescent="0.2">
      <c r="A57" s="36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</row>
    <row r="58" spans="1:6" x14ac:dyDescent="0.2">
      <c r="A58" s="36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</row>
    <row r="59" spans="1:6" x14ac:dyDescent="0.2">
      <c r="A59" s="36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</row>
    <row r="60" spans="1:6" x14ac:dyDescent="0.2">
      <c r="A60" s="36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</row>
    <row r="61" spans="1:6" x14ac:dyDescent="0.2">
      <c r="A61" s="36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</row>
    <row r="62" spans="1:6" x14ac:dyDescent="0.2">
      <c r="A62" s="36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</row>
    <row r="63" spans="1:6" x14ac:dyDescent="0.2">
      <c r="A63" s="36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</row>
    <row r="64" spans="1:6" x14ac:dyDescent="0.2">
      <c r="A64" s="36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</row>
    <row r="65" spans="1:6" x14ac:dyDescent="0.2">
      <c r="A65" s="36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</row>
    <row r="66" spans="1:6" x14ac:dyDescent="0.2">
      <c r="A66" s="36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</row>
    <row r="67" spans="1:6" x14ac:dyDescent="0.2">
      <c r="A67" s="36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</row>
    <row r="68" spans="1:6" x14ac:dyDescent="0.2">
      <c r="A68" s="36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</row>
    <row r="69" spans="1:6" x14ac:dyDescent="0.2">
      <c r="A69" s="36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</row>
    <row r="70" spans="1:6" x14ac:dyDescent="0.2">
      <c r="A70" s="36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</row>
    <row r="71" spans="1:6" x14ac:dyDescent="0.2">
      <c r="A71" s="36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</row>
    <row r="72" spans="1:6" x14ac:dyDescent="0.2">
      <c r="A72" s="36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</row>
    <row r="73" spans="1:6" x14ac:dyDescent="0.2">
      <c r="A73" s="36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</row>
    <row r="74" spans="1:6" x14ac:dyDescent="0.2">
      <c r="A74" s="36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</row>
    <row r="75" spans="1:6" x14ac:dyDescent="0.2">
      <c r="A75" s="36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</row>
    <row r="76" spans="1:6" x14ac:dyDescent="0.2">
      <c r="A76" s="36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</row>
    <row r="77" spans="1:6" x14ac:dyDescent="0.2">
      <c r="A77" s="36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</row>
    <row r="78" spans="1:6" x14ac:dyDescent="0.2">
      <c r="A78" s="36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</row>
    <row r="79" spans="1:6" x14ac:dyDescent="0.2">
      <c r="A79" s="36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</row>
    <row r="80" spans="1:6" x14ac:dyDescent="0.2">
      <c r="A80" s="36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</row>
    <row r="81" spans="1:6" x14ac:dyDescent="0.2">
      <c r="A81" s="36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</row>
    <row r="82" spans="1:6" x14ac:dyDescent="0.2">
      <c r="A82" s="36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</row>
    <row r="83" spans="1:6" x14ac:dyDescent="0.2">
      <c r="A83" s="36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</row>
    <row r="84" spans="1:6" x14ac:dyDescent="0.2">
      <c r="A84" s="36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</row>
    <row r="85" spans="1:6" x14ac:dyDescent="0.2">
      <c r="A85" s="36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</row>
    <row r="86" spans="1:6" x14ac:dyDescent="0.2">
      <c r="A86" s="36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</row>
    <row r="87" spans="1:6" x14ac:dyDescent="0.2">
      <c r="A87" s="36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</row>
    <row r="88" spans="1:6" x14ac:dyDescent="0.2">
      <c r="A88" s="36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</row>
    <row r="89" spans="1:6" x14ac:dyDescent="0.2">
      <c r="A89" s="36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</row>
    <row r="90" spans="1:6" x14ac:dyDescent="0.2">
      <c r="A90" s="36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</row>
    <row r="91" spans="1:6" x14ac:dyDescent="0.2">
      <c r="A91" s="36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</row>
    <row r="92" spans="1:6" x14ac:dyDescent="0.2">
      <c r="A92" s="36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</row>
    <row r="93" spans="1:6" x14ac:dyDescent="0.2">
      <c r="A93" s="36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</row>
    <row r="94" spans="1:6" x14ac:dyDescent="0.2">
      <c r="A94" s="36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</row>
    <row r="95" spans="1:6" x14ac:dyDescent="0.2">
      <c r="A95" s="36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</row>
    <row r="96" spans="1:6" x14ac:dyDescent="0.2">
      <c r="A96" s="36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</row>
    <row r="97" spans="1:11" x14ac:dyDescent="0.2">
      <c r="A97" s="36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</row>
    <row r="98" spans="1:11" x14ac:dyDescent="0.2">
      <c r="A98" s="36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</row>
    <row r="99" spans="1:11" x14ac:dyDescent="0.2">
      <c r="A99" s="36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</row>
    <row r="100" spans="1:11" x14ac:dyDescent="0.2">
      <c r="A100" s="36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</row>
    <row r="101" spans="1:11" x14ac:dyDescent="0.2">
      <c r="A101" s="36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</row>
    <row r="102" spans="1:11" x14ac:dyDescent="0.2">
      <c r="A102" s="36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</row>
    <row r="103" spans="1:11" x14ac:dyDescent="0.2">
      <c r="A103" s="36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</row>
    <row r="104" spans="1:11" x14ac:dyDescent="0.2">
      <c r="A104" s="36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</row>
    <row r="105" spans="1:11" x14ac:dyDescent="0.2">
      <c r="A105" s="36"/>
      <c r="B105" s="36"/>
      <c r="C105" s="36"/>
      <c r="D105" s="36"/>
      <c r="E105" s="36"/>
      <c r="F105" s="36"/>
    </row>
    <row r="106" spans="1:11" x14ac:dyDescent="0.2">
      <c r="A106" s="36"/>
      <c r="B106" s="36"/>
      <c r="C106" s="36"/>
      <c r="D106" s="36"/>
      <c r="E106" s="36"/>
      <c r="F106" s="36"/>
    </row>
    <row r="107" spans="1:11" ht="15.75" x14ac:dyDescent="0.25">
      <c r="A107" s="133" t="s">
        <v>312</v>
      </c>
      <c r="B107" s="132"/>
      <c r="C107" s="132"/>
      <c r="D107" s="132"/>
      <c r="E107" s="132"/>
      <c r="F107" s="132"/>
      <c r="G107" s="97"/>
      <c r="I107" s="131" t="s">
        <v>313</v>
      </c>
    </row>
    <row r="108" spans="1:11" ht="15.75" x14ac:dyDescent="0.25">
      <c r="A108" s="37"/>
      <c r="B108" s="37"/>
      <c r="C108" s="37"/>
      <c r="D108" s="37"/>
      <c r="E108" s="37"/>
      <c r="F108" s="36"/>
      <c r="I108" s="127" t="s">
        <v>314</v>
      </c>
    </row>
    <row r="109" spans="1:11" ht="15.75" x14ac:dyDescent="0.25">
      <c r="A109" s="84" t="s">
        <v>197</v>
      </c>
      <c r="B109" s="84" t="s">
        <v>198</v>
      </c>
      <c r="C109" s="84" t="s">
        <v>199</v>
      </c>
      <c r="D109" s="84" t="s">
        <v>200</v>
      </c>
      <c r="E109" s="84" t="s">
        <v>201</v>
      </c>
      <c r="F109" s="84" t="s">
        <v>202</v>
      </c>
      <c r="I109" s="126"/>
    </row>
    <row r="110" spans="1:11" ht="15.75" x14ac:dyDescent="0.25">
      <c r="A110" s="37"/>
      <c r="B110" s="37"/>
      <c r="C110" s="37"/>
      <c r="D110" s="37"/>
      <c r="E110" s="84" t="s">
        <v>315</v>
      </c>
      <c r="F110" s="37"/>
      <c r="I110" s="126" t="s">
        <v>75</v>
      </c>
    </row>
    <row r="111" spans="1:11" ht="13.5" thickBot="1" x14ac:dyDescent="0.25">
      <c r="A111" s="36">
        <v>4</v>
      </c>
      <c r="B111" s="37">
        <v>58</v>
      </c>
      <c r="C111" s="36" t="s">
        <v>203</v>
      </c>
      <c r="D111" s="36">
        <v>1</v>
      </c>
      <c r="E111" s="36">
        <v>0</v>
      </c>
      <c r="F111" s="36">
        <v>10</v>
      </c>
    </row>
    <row r="112" spans="1:11" ht="15" x14ac:dyDescent="0.25">
      <c r="A112" s="36">
        <v>5</v>
      </c>
      <c r="B112" s="37">
        <v>28</v>
      </c>
      <c r="C112" s="36" t="s">
        <v>203</v>
      </c>
      <c r="D112" s="36">
        <v>1</v>
      </c>
      <c r="E112" s="36">
        <v>5</v>
      </c>
      <c r="F112" s="36">
        <v>2</v>
      </c>
      <c r="I112" s="89"/>
      <c r="J112" s="89" t="s">
        <v>315</v>
      </c>
      <c r="K112" s="89" t="s">
        <v>316</v>
      </c>
    </row>
    <row r="113" spans="1:11" x14ac:dyDescent="0.2">
      <c r="A113" s="36">
        <v>6</v>
      </c>
      <c r="B113" s="37">
        <v>36</v>
      </c>
      <c r="C113" s="36" t="s">
        <v>203</v>
      </c>
      <c r="D113" s="36">
        <v>1</v>
      </c>
      <c r="E113" s="36">
        <v>1</v>
      </c>
      <c r="F113" s="36">
        <v>1</v>
      </c>
      <c r="I113" s="31" t="s">
        <v>64</v>
      </c>
      <c r="J113" s="31">
        <v>3.75</v>
      </c>
      <c r="K113" s="31">
        <v>3.6595744680851063</v>
      </c>
    </row>
    <row r="114" spans="1:11" x14ac:dyDescent="0.2">
      <c r="A114" s="36">
        <v>8</v>
      </c>
      <c r="B114" s="37">
        <v>67</v>
      </c>
      <c r="C114" s="36" t="s">
        <v>203</v>
      </c>
      <c r="D114" s="36">
        <v>1</v>
      </c>
      <c r="E114" s="36">
        <v>8</v>
      </c>
      <c r="F114" s="36">
        <v>3</v>
      </c>
      <c r="I114" s="31" t="s">
        <v>76</v>
      </c>
      <c r="J114" s="31">
        <v>21.281818181818181</v>
      </c>
      <c r="K114" s="31">
        <v>27.012025901942646</v>
      </c>
    </row>
    <row r="115" spans="1:11" x14ac:dyDescent="0.2">
      <c r="A115" s="36">
        <v>9</v>
      </c>
      <c r="B115" s="37">
        <v>79</v>
      </c>
      <c r="C115" s="36" t="s">
        <v>204</v>
      </c>
      <c r="D115" s="36">
        <v>1</v>
      </c>
      <c r="E115" s="36">
        <v>0</v>
      </c>
      <c r="F115" s="36">
        <v>10</v>
      </c>
      <c r="I115" s="31" t="s">
        <v>77</v>
      </c>
      <c r="J115" s="31">
        <v>56</v>
      </c>
      <c r="K115" s="31">
        <v>47</v>
      </c>
    </row>
    <row r="116" spans="1:11" x14ac:dyDescent="0.2">
      <c r="A116" s="36">
        <v>11</v>
      </c>
      <c r="B116" s="37">
        <v>27</v>
      </c>
      <c r="C116" s="36" t="s">
        <v>204</v>
      </c>
      <c r="D116" s="36">
        <v>1</v>
      </c>
      <c r="E116" s="36">
        <v>2</v>
      </c>
      <c r="F116" s="36">
        <v>1</v>
      </c>
      <c r="I116" s="31" t="s">
        <v>78</v>
      </c>
      <c r="J116" s="31">
        <v>23.891615757320412</v>
      </c>
      <c r="K116" s="31"/>
    </row>
    <row r="117" spans="1:11" x14ac:dyDescent="0.2">
      <c r="A117" s="36">
        <v>13</v>
      </c>
      <c r="B117" s="37">
        <v>37</v>
      </c>
      <c r="C117" s="36" t="s">
        <v>203</v>
      </c>
      <c r="D117" s="36">
        <v>1</v>
      </c>
      <c r="E117" s="36">
        <v>2</v>
      </c>
      <c r="F117" s="36">
        <v>2</v>
      </c>
      <c r="I117" s="31" t="s">
        <v>79</v>
      </c>
      <c r="J117" s="31">
        <v>0</v>
      </c>
      <c r="K117" s="31"/>
    </row>
    <row r="118" spans="1:11" x14ac:dyDescent="0.2">
      <c r="A118" s="36">
        <v>14</v>
      </c>
      <c r="B118" s="37">
        <v>72</v>
      </c>
      <c r="C118" s="36" t="s">
        <v>203</v>
      </c>
      <c r="D118" s="36">
        <v>1</v>
      </c>
      <c r="E118" s="36">
        <v>0</v>
      </c>
      <c r="F118" s="36">
        <v>10</v>
      </c>
      <c r="I118" s="31" t="s">
        <v>80</v>
      </c>
      <c r="J118" s="31">
        <v>101</v>
      </c>
      <c r="K118" s="31"/>
    </row>
    <row r="119" spans="1:11" x14ac:dyDescent="0.2">
      <c r="A119" s="36">
        <v>15</v>
      </c>
      <c r="B119" s="37">
        <v>29</v>
      </c>
      <c r="C119" s="36" t="s">
        <v>204</v>
      </c>
      <c r="D119" s="36">
        <v>1</v>
      </c>
      <c r="E119" s="36">
        <v>20</v>
      </c>
      <c r="F119" s="36">
        <v>2</v>
      </c>
      <c r="I119" s="31" t="s">
        <v>81</v>
      </c>
      <c r="J119" s="31">
        <v>9.3517446847522279E-2</v>
      </c>
      <c r="K119" s="31"/>
    </row>
    <row r="120" spans="1:11" x14ac:dyDescent="0.2">
      <c r="A120" s="36">
        <v>17</v>
      </c>
      <c r="B120" s="37">
        <v>64</v>
      </c>
      <c r="C120" s="36" t="s">
        <v>204</v>
      </c>
      <c r="D120" s="36">
        <v>1</v>
      </c>
      <c r="E120" s="36">
        <v>15</v>
      </c>
      <c r="F120" s="36">
        <v>3</v>
      </c>
      <c r="I120" s="31" t="s">
        <v>82</v>
      </c>
      <c r="J120" s="31">
        <v>0.462838875908059</v>
      </c>
      <c r="K120" s="31"/>
    </row>
    <row r="121" spans="1:11" x14ac:dyDescent="0.2">
      <c r="A121" s="36">
        <v>24</v>
      </c>
      <c r="B121" s="37">
        <v>46</v>
      </c>
      <c r="C121" s="36" t="s">
        <v>204</v>
      </c>
      <c r="D121" s="36">
        <v>1</v>
      </c>
      <c r="E121" s="36">
        <v>10</v>
      </c>
      <c r="F121" s="36">
        <v>1</v>
      </c>
      <c r="I121" s="31" t="s">
        <v>83</v>
      </c>
      <c r="J121" s="31">
        <v>1.660080630411789</v>
      </c>
      <c r="K121" s="31"/>
    </row>
    <row r="122" spans="1:11" x14ac:dyDescent="0.2">
      <c r="A122" s="36">
        <v>27</v>
      </c>
      <c r="B122" s="37">
        <v>22</v>
      </c>
      <c r="C122" s="36" t="s">
        <v>204</v>
      </c>
      <c r="D122" s="36">
        <v>1</v>
      </c>
      <c r="E122" s="36">
        <v>15</v>
      </c>
      <c r="F122" s="36">
        <v>2</v>
      </c>
      <c r="I122" s="31" t="s">
        <v>84</v>
      </c>
      <c r="J122" s="72">
        <v>0.925677751816118</v>
      </c>
      <c r="K122" s="31"/>
    </row>
    <row r="123" spans="1:11" ht="13.5" thickBot="1" x14ac:dyDescent="0.25">
      <c r="A123" s="36">
        <v>29</v>
      </c>
      <c r="B123" s="37">
        <v>30</v>
      </c>
      <c r="C123" s="36" t="s">
        <v>203</v>
      </c>
      <c r="D123" s="36">
        <v>1</v>
      </c>
      <c r="E123" s="36">
        <v>10</v>
      </c>
      <c r="F123" s="36">
        <v>3</v>
      </c>
      <c r="I123" s="32" t="s">
        <v>85</v>
      </c>
      <c r="J123" s="32">
        <v>1.9837310029556046</v>
      </c>
      <c r="K123" s="32"/>
    </row>
    <row r="124" spans="1:11" x14ac:dyDescent="0.2">
      <c r="A124" s="36">
        <v>30</v>
      </c>
      <c r="B124" s="37">
        <v>23</v>
      </c>
      <c r="C124" s="36" t="s">
        <v>204</v>
      </c>
      <c r="D124" s="36">
        <v>1</v>
      </c>
      <c r="E124" s="36">
        <v>4</v>
      </c>
      <c r="F124" s="36">
        <v>2</v>
      </c>
    </row>
    <row r="125" spans="1:11" x14ac:dyDescent="0.2">
      <c r="A125" s="36">
        <v>32</v>
      </c>
      <c r="B125" s="37">
        <v>65</v>
      </c>
      <c r="C125" s="36" t="s">
        <v>204</v>
      </c>
      <c r="D125" s="36">
        <v>1</v>
      </c>
      <c r="E125" s="36">
        <v>0</v>
      </c>
      <c r="F125" s="36">
        <v>10</v>
      </c>
    </row>
    <row r="126" spans="1:11" ht="14.25" x14ac:dyDescent="0.2">
      <c r="A126" s="36">
        <v>35</v>
      </c>
      <c r="B126" s="37">
        <v>25</v>
      </c>
      <c r="C126" s="36" t="s">
        <v>204</v>
      </c>
      <c r="D126" s="36">
        <v>1</v>
      </c>
      <c r="E126" s="36">
        <v>0</v>
      </c>
      <c r="F126" s="36">
        <v>10</v>
      </c>
      <c r="I126" s="181" t="s">
        <v>317</v>
      </c>
    </row>
    <row r="127" spans="1:11" ht="14.25" x14ac:dyDescent="0.2">
      <c r="A127" s="36">
        <v>36</v>
      </c>
      <c r="B127" s="37">
        <v>72</v>
      </c>
      <c r="C127" s="36" t="s">
        <v>204</v>
      </c>
      <c r="D127" s="36">
        <v>1</v>
      </c>
      <c r="E127" s="36">
        <v>5</v>
      </c>
      <c r="F127" s="36">
        <v>3</v>
      </c>
      <c r="I127" s="178" t="s">
        <v>318</v>
      </c>
    </row>
    <row r="128" spans="1:11" ht="14.25" x14ac:dyDescent="0.2">
      <c r="A128" s="36">
        <v>37</v>
      </c>
      <c r="B128" s="37">
        <v>66</v>
      </c>
      <c r="C128" s="36" t="s">
        <v>204</v>
      </c>
      <c r="D128" s="36">
        <v>1</v>
      </c>
      <c r="E128" s="36">
        <v>0</v>
      </c>
      <c r="F128" s="36">
        <v>10</v>
      </c>
      <c r="I128" s="181"/>
    </row>
    <row r="129" spans="1:9" ht="14.25" x14ac:dyDescent="0.2">
      <c r="A129" s="36">
        <v>39</v>
      </c>
      <c r="B129" s="37">
        <v>41</v>
      </c>
      <c r="C129" s="36" t="s">
        <v>203</v>
      </c>
      <c r="D129" s="36">
        <v>1</v>
      </c>
      <c r="E129" s="36">
        <v>2</v>
      </c>
      <c r="F129" s="36">
        <v>1</v>
      </c>
      <c r="I129" s="181" t="s">
        <v>319</v>
      </c>
    </row>
    <row r="130" spans="1:9" ht="14.25" x14ac:dyDescent="0.2">
      <c r="A130" s="36">
        <v>40</v>
      </c>
      <c r="B130" s="37">
        <v>76</v>
      </c>
      <c r="C130" s="36" t="s">
        <v>204</v>
      </c>
      <c r="D130" s="36">
        <v>1</v>
      </c>
      <c r="E130" s="36">
        <v>0</v>
      </c>
      <c r="F130" s="36">
        <v>10</v>
      </c>
      <c r="I130" s="181" t="s">
        <v>320</v>
      </c>
    </row>
    <row r="131" spans="1:9" ht="14.25" x14ac:dyDescent="0.2">
      <c r="A131" s="36">
        <v>43</v>
      </c>
      <c r="B131" s="37">
        <v>28</v>
      </c>
      <c r="C131" s="36" t="s">
        <v>204</v>
      </c>
      <c r="D131" s="36">
        <v>1</v>
      </c>
      <c r="E131" s="36">
        <v>8</v>
      </c>
      <c r="F131" s="36">
        <v>2</v>
      </c>
      <c r="I131" s="181" t="s">
        <v>321</v>
      </c>
    </row>
    <row r="132" spans="1:9" x14ac:dyDescent="0.2">
      <c r="A132" s="36">
        <v>44</v>
      </c>
      <c r="B132" s="37">
        <v>46</v>
      </c>
      <c r="C132" s="36" t="s">
        <v>204</v>
      </c>
      <c r="D132" s="36">
        <v>1</v>
      </c>
      <c r="E132" s="36">
        <v>0</v>
      </c>
      <c r="F132" s="36">
        <v>10</v>
      </c>
    </row>
    <row r="133" spans="1:9" x14ac:dyDescent="0.2">
      <c r="A133" s="36">
        <v>45</v>
      </c>
      <c r="B133" s="37">
        <v>29</v>
      </c>
      <c r="C133" s="36" t="s">
        <v>203</v>
      </c>
      <c r="D133" s="36">
        <v>1</v>
      </c>
      <c r="E133" s="36">
        <v>0</v>
      </c>
      <c r="F133" s="36">
        <v>10</v>
      </c>
    </row>
    <row r="134" spans="1:9" x14ac:dyDescent="0.2">
      <c r="A134" s="36">
        <v>46</v>
      </c>
      <c r="B134" s="37">
        <v>42</v>
      </c>
      <c r="C134" s="36" t="s">
        <v>203</v>
      </c>
      <c r="D134" s="36">
        <v>1</v>
      </c>
      <c r="E134" s="36">
        <v>0</v>
      </c>
      <c r="F134" s="36">
        <v>10</v>
      </c>
    </row>
    <row r="135" spans="1:9" x14ac:dyDescent="0.2">
      <c r="A135" s="36">
        <v>47</v>
      </c>
      <c r="B135" s="37">
        <v>35</v>
      </c>
      <c r="C135" s="36" t="s">
        <v>203</v>
      </c>
      <c r="D135" s="36">
        <v>1</v>
      </c>
      <c r="E135" s="36">
        <v>0</v>
      </c>
      <c r="F135" s="36">
        <v>10</v>
      </c>
    </row>
    <row r="136" spans="1:9" x14ac:dyDescent="0.2">
      <c r="A136" s="36">
        <v>48</v>
      </c>
      <c r="B136" s="37">
        <v>37</v>
      </c>
      <c r="C136" s="36" t="s">
        <v>203</v>
      </c>
      <c r="D136" s="36">
        <v>1</v>
      </c>
      <c r="E136" s="36">
        <v>3</v>
      </c>
      <c r="F136" s="36">
        <v>2</v>
      </c>
    </row>
    <row r="137" spans="1:9" x14ac:dyDescent="0.2">
      <c r="A137" s="36">
        <v>49</v>
      </c>
      <c r="B137" s="37">
        <v>19</v>
      </c>
      <c r="C137" s="36" t="s">
        <v>203</v>
      </c>
      <c r="D137" s="36">
        <v>1</v>
      </c>
      <c r="E137" s="36">
        <v>3</v>
      </c>
      <c r="F137" s="36">
        <v>2</v>
      </c>
    </row>
    <row r="138" spans="1:9" x14ac:dyDescent="0.2">
      <c r="A138" s="36">
        <v>50</v>
      </c>
      <c r="B138" s="37">
        <v>77</v>
      </c>
      <c r="C138" s="36" t="s">
        <v>203</v>
      </c>
      <c r="D138" s="36">
        <v>1</v>
      </c>
      <c r="E138" s="36">
        <v>0</v>
      </c>
      <c r="F138" s="36">
        <v>10</v>
      </c>
    </row>
    <row r="139" spans="1:9" x14ac:dyDescent="0.2">
      <c r="A139" s="36">
        <v>53</v>
      </c>
      <c r="B139" s="37">
        <v>33</v>
      </c>
      <c r="C139" s="36" t="s">
        <v>204</v>
      </c>
      <c r="D139" s="36">
        <v>1</v>
      </c>
      <c r="E139" s="36">
        <v>10</v>
      </c>
      <c r="F139" s="36">
        <v>3</v>
      </c>
    </row>
    <row r="140" spans="1:9" x14ac:dyDescent="0.2">
      <c r="A140" s="36">
        <v>55</v>
      </c>
      <c r="B140" s="37">
        <v>51</v>
      </c>
      <c r="C140" s="36" t="s">
        <v>204</v>
      </c>
      <c r="D140" s="36">
        <v>1</v>
      </c>
      <c r="E140" s="36">
        <v>0</v>
      </c>
      <c r="F140" s="36">
        <v>10</v>
      </c>
    </row>
    <row r="141" spans="1:9" x14ac:dyDescent="0.2">
      <c r="A141" s="36">
        <v>56</v>
      </c>
      <c r="B141" s="37">
        <v>49</v>
      </c>
      <c r="C141" s="36" t="s">
        <v>204</v>
      </c>
      <c r="D141" s="36">
        <v>1</v>
      </c>
      <c r="E141" s="36">
        <v>5</v>
      </c>
      <c r="F141" s="36">
        <v>1</v>
      </c>
    </row>
    <row r="142" spans="1:9" x14ac:dyDescent="0.2">
      <c r="A142" s="36">
        <v>57</v>
      </c>
      <c r="B142" s="37">
        <v>70</v>
      </c>
      <c r="C142" s="36" t="s">
        <v>203</v>
      </c>
      <c r="D142" s="36">
        <v>1</v>
      </c>
      <c r="E142" s="36">
        <v>0</v>
      </c>
      <c r="F142" s="36">
        <v>10</v>
      </c>
    </row>
    <row r="143" spans="1:9" x14ac:dyDescent="0.2">
      <c r="A143" s="36">
        <v>58</v>
      </c>
      <c r="B143" s="37">
        <v>26</v>
      </c>
      <c r="C143" s="36" t="s">
        <v>203</v>
      </c>
      <c r="D143" s="36">
        <v>1</v>
      </c>
      <c r="E143" s="36">
        <v>5</v>
      </c>
      <c r="F143" s="36">
        <v>1</v>
      </c>
    </row>
    <row r="144" spans="1:9" x14ac:dyDescent="0.2">
      <c r="A144" s="36">
        <v>59</v>
      </c>
      <c r="B144" s="37">
        <v>75</v>
      </c>
      <c r="C144" s="36" t="s">
        <v>203</v>
      </c>
      <c r="D144" s="36">
        <v>1</v>
      </c>
      <c r="E144" s="36">
        <v>0</v>
      </c>
      <c r="F144" s="36">
        <v>10</v>
      </c>
    </row>
    <row r="145" spans="1:6" x14ac:dyDescent="0.2">
      <c r="A145" s="36">
        <v>61</v>
      </c>
      <c r="B145" s="37">
        <v>55</v>
      </c>
      <c r="C145" s="36" t="s">
        <v>204</v>
      </c>
      <c r="D145" s="36">
        <v>1</v>
      </c>
      <c r="E145" s="36">
        <v>3</v>
      </c>
      <c r="F145" s="36">
        <v>2</v>
      </c>
    </row>
    <row r="146" spans="1:6" x14ac:dyDescent="0.2">
      <c r="A146" s="36">
        <v>64</v>
      </c>
      <c r="B146" s="37">
        <v>78</v>
      </c>
      <c r="C146" s="36" t="s">
        <v>204</v>
      </c>
      <c r="D146" s="36">
        <v>1</v>
      </c>
      <c r="E146" s="36">
        <v>2</v>
      </c>
      <c r="F146" s="36">
        <v>3</v>
      </c>
    </row>
    <row r="147" spans="1:6" x14ac:dyDescent="0.2">
      <c r="A147" s="36">
        <v>67</v>
      </c>
      <c r="B147" s="37">
        <v>66</v>
      </c>
      <c r="C147" s="36" t="s">
        <v>204</v>
      </c>
      <c r="D147" s="36">
        <v>1</v>
      </c>
      <c r="E147" s="36">
        <v>1</v>
      </c>
      <c r="F147" s="36">
        <v>1</v>
      </c>
    </row>
    <row r="148" spans="1:6" x14ac:dyDescent="0.2">
      <c r="A148" s="36">
        <v>68</v>
      </c>
      <c r="B148" s="37">
        <v>37</v>
      </c>
      <c r="C148" s="36" t="s">
        <v>204</v>
      </c>
      <c r="D148" s="36">
        <v>1</v>
      </c>
      <c r="E148" s="36">
        <v>5</v>
      </c>
      <c r="F148" s="36">
        <v>2</v>
      </c>
    </row>
    <row r="149" spans="1:6" x14ac:dyDescent="0.2">
      <c r="A149" s="36">
        <v>70</v>
      </c>
      <c r="B149" s="37">
        <v>62</v>
      </c>
      <c r="C149" s="36" t="s">
        <v>203</v>
      </c>
      <c r="D149" s="36">
        <v>1</v>
      </c>
      <c r="E149" s="36">
        <v>0</v>
      </c>
      <c r="F149" s="36">
        <v>10</v>
      </c>
    </row>
    <row r="150" spans="1:6" x14ac:dyDescent="0.2">
      <c r="A150" s="36">
        <v>73</v>
      </c>
      <c r="B150" s="37">
        <v>51</v>
      </c>
      <c r="C150" s="36" t="s">
        <v>204</v>
      </c>
      <c r="D150" s="36">
        <v>1</v>
      </c>
      <c r="E150" s="36">
        <v>8</v>
      </c>
      <c r="F150" s="36">
        <v>3</v>
      </c>
    </row>
    <row r="151" spans="1:6" x14ac:dyDescent="0.2">
      <c r="A151" s="36">
        <v>74</v>
      </c>
      <c r="B151" s="37">
        <v>79</v>
      </c>
      <c r="C151" s="36" t="s">
        <v>203</v>
      </c>
      <c r="D151" s="36">
        <v>1</v>
      </c>
      <c r="E151" s="36">
        <v>0</v>
      </c>
      <c r="F151" s="36">
        <v>10</v>
      </c>
    </row>
    <row r="152" spans="1:6" x14ac:dyDescent="0.2">
      <c r="A152" s="36">
        <v>75</v>
      </c>
      <c r="B152" s="37">
        <v>81</v>
      </c>
      <c r="C152" s="36" t="s">
        <v>203</v>
      </c>
      <c r="D152" s="36">
        <v>1</v>
      </c>
      <c r="E152" s="36">
        <v>0</v>
      </c>
      <c r="F152" s="36">
        <v>10</v>
      </c>
    </row>
    <row r="153" spans="1:6" x14ac:dyDescent="0.2">
      <c r="A153" s="36">
        <v>76</v>
      </c>
      <c r="B153" s="37">
        <v>61</v>
      </c>
      <c r="C153" s="36" t="s">
        <v>204</v>
      </c>
      <c r="D153" s="36">
        <v>1</v>
      </c>
      <c r="E153" s="36">
        <v>0</v>
      </c>
      <c r="F153" s="36">
        <v>10</v>
      </c>
    </row>
    <row r="154" spans="1:6" x14ac:dyDescent="0.2">
      <c r="A154" s="36">
        <v>77</v>
      </c>
      <c r="B154" s="37">
        <v>24</v>
      </c>
      <c r="C154" s="36" t="s">
        <v>203</v>
      </c>
      <c r="D154" s="36">
        <v>1</v>
      </c>
      <c r="E154" s="36">
        <v>12</v>
      </c>
      <c r="F154" s="36">
        <v>3</v>
      </c>
    </row>
    <row r="155" spans="1:6" x14ac:dyDescent="0.2">
      <c r="A155" s="36">
        <v>79</v>
      </c>
      <c r="B155" s="37">
        <v>80</v>
      </c>
      <c r="C155" s="36" t="s">
        <v>203</v>
      </c>
      <c r="D155" s="36">
        <v>1</v>
      </c>
      <c r="E155" s="36">
        <v>5</v>
      </c>
      <c r="F155" s="36">
        <v>1</v>
      </c>
    </row>
    <row r="156" spans="1:6" x14ac:dyDescent="0.2">
      <c r="A156" s="36">
        <v>81</v>
      </c>
      <c r="B156" s="37">
        <v>30</v>
      </c>
      <c r="C156" s="36" t="s">
        <v>203</v>
      </c>
      <c r="D156" s="36">
        <v>1</v>
      </c>
      <c r="E156" s="36">
        <v>1</v>
      </c>
      <c r="F156" s="36">
        <v>1</v>
      </c>
    </row>
    <row r="157" spans="1:6" x14ac:dyDescent="0.2">
      <c r="A157" s="36">
        <v>85</v>
      </c>
      <c r="B157" s="37">
        <v>24</v>
      </c>
      <c r="C157" s="36" t="s">
        <v>203</v>
      </c>
      <c r="D157" s="36">
        <v>1</v>
      </c>
      <c r="E157" s="36">
        <v>7</v>
      </c>
      <c r="F157" s="36">
        <v>2</v>
      </c>
    </row>
    <row r="158" spans="1:6" x14ac:dyDescent="0.2">
      <c r="A158" s="36">
        <v>86</v>
      </c>
      <c r="B158" s="37">
        <v>22</v>
      </c>
      <c r="C158" s="36" t="s">
        <v>204</v>
      </c>
      <c r="D158" s="36">
        <v>1</v>
      </c>
      <c r="E158" s="36">
        <v>8</v>
      </c>
      <c r="F158" s="36">
        <v>2</v>
      </c>
    </row>
    <row r="159" spans="1:6" x14ac:dyDescent="0.2">
      <c r="A159" s="36">
        <v>87</v>
      </c>
      <c r="B159" s="37">
        <v>83</v>
      </c>
      <c r="C159" s="36" t="s">
        <v>204</v>
      </c>
      <c r="D159" s="36">
        <v>1</v>
      </c>
      <c r="E159" s="36">
        <v>5</v>
      </c>
      <c r="F159" s="36">
        <v>1</v>
      </c>
    </row>
    <row r="160" spans="1:6" x14ac:dyDescent="0.2">
      <c r="A160" s="36">
        <v>88</v>
      </c>
      <c r="B160" s="37">
        <v>46</v>
      </c>
      <c r="C160" s="36" t="s">
        <v>204</v>
      </c>
      <c r="D160" s="36">
        <v>1</v>
      </c>
      <c r="E160" s="36">
        <v>7</v>
      </c>
      <c r="F160" s="36">
        <v>3</v>
      </c>
    </row>
    <row r="161" spans="1:6" x14ac:dyDescent="0.2">
      <c r="A161" s="36">
        <v>90</v>
      </c>
      <c r="B161" s="37">
        <v>64</v>
      </c>
      <c r="C161" s="36" t="s">
        <v>203</v>
      </c>
      <c r="D161" s="36">
        <v>1</v>
      </c>
      <c r="E161" s="36">
        <v>0</v>
      </c>
      <c r="F161" s="36">
        <v>10</v>
      </c>
    </row>
    <row r="162" spans="1:6" x14ac:dyDescent="0.2">
      <c r="A162" s="36">
        <v>92</v>
      </c>
      <c r="B162" s="37">
        <v>50</v>
      </c>
      <c r="C162" s="36" t="s">
        <v>204</v>
      </c>
      <c r="D162" s="36">
        <v>1</v>
      </c>
      <c r="E162" s="36">
        <v>2</v>
      </c>
      <c r="F162" s="36">
        <v>1</v>
      </c>
    </row>
    <row r="163" spans="1:6" x14ac:dyDescent="0.2">
      <c r="A163" s="36">
        <v>93</v>
      </c>
      <c r="B163" s="37">
        <v>28</v>
      </c>
      <c r="C163" s="36" t="s">
        <v>203</v>
      </c>
      <c r="D163" s="36">
        <v>1</v>
      </c>
      <c r="E163" s="36">
        <v>0</v>
      </c>
      <c r="F163" s="36">
        <v>10</v>
      </c>
    </row>
    <row r="164" spans="1:6" x14ac:dyDescent="0.2">
      <c r="A164" s="36">
        <v>94</v>
      </c>
      <c r="B164" s="37">
        <v>34</v>
      </c>
      <c r="C164" s="36" t="s">
        <v>204</v>
      </c>
      <c r="D164" s="36">
        <v>1</v>
      </c>
      <c r="E164" s="36">
        <v>1</v>
      </c>
      <c r="F164" s="36">
        <v>2</v>
      </c>
    </row>
    <row r="165" spans="1:6" x14ac:dyDescent="0.2">
      <c r="A165" s="36">
        <v>101</v>
      </c>
      <c r="B165" s="37">
        <v>27</v>
      </c>
      <c r="C165" s="36" t="s">
        <v>203</v>
      </c>
      <c r="D165" s="36">
        <v>1</v>
      </c>
      <c r="E165" s="36">
        <v>2</v>
      </c>
      <c r="F165" s="36">
        <v>3</v>
      </c>
    </row>
    <row r="166" spans="1:6" x14ac:dyDescent="0.2">
      <c r="A166" s="36">
        <v>102</v>
      </c>
      <c r="B166" s="37">
        <v>47</v>
      </c>
      <c r="C166" s="36" t="s">
        <v>204</v>
      </c>
      <c r="D166" s="36">
        <v>1</v>
      </c>
      <c r="E166" s="36">
        <v>8</v>
      </c>
      <c r="F166" s="36">
        <v>2</v>
      </c>
    </row>
    <row r="167" spans="1:6" x14ac:dyDescent="0.2">
      <c r="A167" s="36"/>
      <c r="B167" s="37"/>
      <c r="C167" s="36"/>
      <c r="D167" s="36"/>
      <c r="E167" s="84" t="s">
        <v>316</v>
      </c>
      <c r="F167" s="36"/>
    </row>
    <row r="168" spans="1:6" x14ac:dyDescent="0.2">
      <c r="A168" s="36">
        <v>1</v>
      </c>
      <c r="B168" s="37">
        <v>35</v>
      </c>
      <c r="C168" s="36" t="s">
        <v>203</v>
      </c>
      <c r="D168" s="36">
        <v>2</v>
      </c>
      <c r="E168" s="36">
        <v>0</v>
      </c>
      <c r="F168" s="36">
        <v>10</v>
      </c>
    </row>
    <row r="169" spans="1:6" x14ac:dyDescent="0.2">
      <c r="A169" s="36">
        <v>2</v>
      </c>
      <c r="B169" s="37">
        <v>51</v>
      </c>
      <c r="C169" s="36" t="s">
        <v>204</v>
      </c>
      <c r="D169" s="36">
        <v>2</v>
      </c>
      <c r="E169" s="36">
        <v>20</v>
      </c>
      <c r="F169" s="36">
        <v>1</v>
      </c>
    </row>
    <row r="170" spans="1:6" x14ac:dyDescent="0.2">
      <c r="A170" s="36">
        <v>3</v>
      </c>
      <c r="B170" s="37">
        <v>57</v>
      </c>
      <c r="C170" s="36" t="s">
        <v>203</v>
      </c>
      <c r="D170" s="36">
        <v>2</v>
      </c>
      <c r="E170" s="36">
        <v>0</v>
      </c>
      <c r="F170" s="36">
        <v>10</v>
      </c>
    </row>
    <row r="171" spans="1:6" x14ac:dyDescent="0.2">
      <c r="A171" s="36">
        <v>7</v>
      </c>
      <c r="B171" s="37">
        <v>37</v>
      </c>
      <c r="C171" s="36" t="s">
        <v>203</v>
      </c>
      <c r="D171" s="36">
        <v>2</v>
      </c>
      <c r="E171" s="36">
        <v>0</v>
      </c>
      <c r="F171" s="36">
        <v>10</v>
      </c>
    </row>
    <row r="172" spans="1:6" x14ac:dyDescent="0.2">
      <c r="A172" s="36">
        <v>10</v>
      </c>
      <c r="B172" s="37">
        <v>84</v>
      </c>
      <c r="C172" s="36" t="s">
        <v>204</v>
      </c>
      <c r="D172" s="36">
        <v>2</v>
      </c>
      <c r="E172" s="36">
        <v>5</v>
      </c>
      <c r="F172" s="36">
        <v>2</v>
      </c>
    </row>
    <row r="173" spans="1:6" x14ac:dyDescent="0.2">
      <c r="A173" s="36">
        <v>12</v>
      </c>
      <c r="B173" s="37">
        <v>72</v>
      </c>
      <c r="C173" s="36" t="s">
        <v>204</v>
      </c>
      <c r="D173" s="36">
        <v>2</v>
      </c>
      <c r="E173" s="36">
        <v>0</v>
      </c>
      <c r="F173" s="36">
        <v>10</v>
      </c>
    </row>
    <row r="174" spans="1:6" x14ac:dyDescent="0.2">
      <c r="A174" s="36">
        <v>16</v>
      </c>
      <c r="B174" s="37">
        <v>29</v>
      </c>
      <c r="C174" s="36" t="s">
        <v>204</v>
      </c>
      <c r="D174" s="36">
        <v>2</v>
      </c>
      <c r="E174" s="36">
        <v>14</v>
      </c>
      <c r="F174" s="36">
        <v>3</v>
      </c>
    </row>
    <row r="175" spans="1:6" x14ac:dyDescent="0.2">
      <c r="A175" s="36">
        <v>18</v>
      </c>
      <c r="B175" s="37">
        <v>54</v>
      </c>
      <c r="C175" s="36" t="s">
        <v>203</v>
      </c>
      <c r="D175" s="36">
        <v>2</v>
      </c>
      <c r="E175" s="36">
        <v>5</v>
      </c>
      <c r="F175" s="36">
        <v>2</v>
      </c>
    </row>
    <row r="176" spans="1:6" x14ac:dyDescent="0.2">
      <c r="A176" s="36">
        <v>19</v>
      </c>
      <c r="B176" s="37">
        <v>32</v>
      </c>
      <c r="C176" s="36" t="s">
        <v>204</v>
      </c>
      <c r="D176" s="36">
        <v>2</v>
      </c>
      <c r="E176" s="36">
        <v>5</v>
      </c>
      <c r="F176" s="36">
        <v>1</v>
      </c>
    </row>
    <row r="177" spans="1:6" x14ac:dyDescent="0.2">
      <c r="A177" s="36">
        <v>20</v>
      </c>
      <c r="B177" s="37">
        <v>79</v>
      </c>
      <c r="C177" s="36" t="s">
        <v>203</v>
      </c>
      <c r="D177" s="36">
        <v>2</v>
      </c>
      <c r="E177" s="36">
        <v>0</v>
      </c>
      <c r="F177" s="36">
        <v>10</v>
      </c>
    </row>
    <row r="178" spans="1:6" x14ac:dyDescent="0.2">
      <c r="A178" s="36">
        <v>21</v>
      </c>
      <c r="B178" s="37">
        <v>34</v>
      </c>
      <c r="C178" s="36" t="s">
        <v>204</v>
      </c>
      <c r="D178" s="36">
        <v>2</v>
      </c>
      <c r="E178" s="36">
        <v>12</v>
      </c>
      <c r="F178" s="36">
        <v>3</v>
      </c>
    </row>
    <row r="179" spans="1:6" x14ac:dyDescent="0.2">
      <c r="A179" s="36">
        <v>22</v>
      </c>
      <c r="B179" s="37">
        <v>71</v>
      </c>
      <c r="C179" s="36" t="s">
        <v>203</v>
      </c>
      <c r="D179" s="36">
        <v>2</v>
      </c>
      <c r="E179" s="36">
        <v>0</v>
      </c>
      <c r="F179" s="36">
        <v>10</v>
      </c>
    </row>
    <row r="180" spans="1:6" x14ac:dyDescent="0.2">
      <c r="A180" s="36">
        <v>23</v>
      </c>
      <c r="B180" s="37">
        <v>56</v>
      </c>
      <c r="C180" s="36" t="s">
        <v>203</v>
      </c>
      <c r="D180" s="36">
        <v>2</v>
      </c>
      <c r="E180" s="36">
        <v>0</v>
      </c>
      <c r="F180" s="36">
        <v>10</v>
      </c>
    </row>
    <row r="181" spans="1:6" x14ac:dyDescent="0.2">
      <c r="A181" s="36">
        <v>25</v>
      </c>
      <c r="B181" s="37">
        <v>20</v>
      </c>
      <c r="C181" s="36" t="s">
        <v>203</v>
      </c>
      <c r="D181" s="36">
        <v>2</v>
      </c>
      <c r="E181" s="36">
        <v>1</v>
      </c>
      <c r="F181" s="36">
        <v>2</v>
      </c>
    </row>
    <row r="182" spans="1:6" x14ac:dyDescent="0.2">
      <c r="A182" s="36">
        <v>26</v>
      </c>
      <c r="B182" s="37">
        <v>37</v>
      </c>
      <c r="C182" s="36" t="s">
        <v>203</v>
      </c>
      <c r="D182" s="36">
        <v>2</v>
      </c>
      <c r="E182" s="36">
        <v>0</v>
      </c>
      <c r="F182" s="36">
        <v>10</v>
      </c>
    </row>
    <row r="183" spans="1:6" x14ac:dyDescent="0.2">
      <c r="A183" s="36">
        <v>28</v>
      </c>
      <c r="B183" s="37">
        <v>21</v>
      </c>
      <c r="C183" s="36" t="s">
        <v>204</v>
      </c>
      <c r="D183" s="36">
        <v>2</v>
      </c>
      <c r="E183" s="36">
        <v>12</v>
      </c>
      <c r="F183" s="36">
        <v>2</v>
      </c>
    </row>
    <row r="184" spans="1:6" x14ac:dyDescent="0.2">
      <c r="A184" s="36">
        <v>31</v>
      </c>
      <c r="B184" s="37">
        <v>31</v>
      </c>
      <c r="C184" s="36" t="s">
        <v>203</v>
      </c>
      <c r="D184" s="36">
        <v>2</v>
      </c>
      <c r="E184" s="36">
        <v>0</v>
      </c>
      <c r="F184" s="36">
        <v>10</v>
      </c>
    </row>
    <row r="185" spans="1:6" x14ac:dyDescent="0.2">
      <c r="A185" s="36">
        <v>33</v>
      </c>
      <c r="B185" s="37">
        <v>63</v>
      </c>
      <c r="C185" s="36" t="s">
        <v>203</v>
      </c>
      <c r="D185" s="36">
        <v>2</v>
      </c>
      <c r="E185" s="36">
        <v>5</v>
      </c>
      <c r="F185" s="36">
        <v>1</v>
      </c>
    </row>
    <row r="186" spans="1:6" x14ac:dyDescent="0.2">
      <c r="A186" s="36">
        <v>34</v>
      </c>
      <c r="B186" s="37">
        <v>28</v>
      </c>
      <c r="C186" s="36" t="s">
        <v>203</v>
      </c>
      <c r="D186" s="36">
        <v>2</v>
      </c>
      <c r="E186" s="36">
        <v>0</v>
      </c>
      <c r="F186" s="36">
        <v>10</v>
      </c>
    </row>
    <row r="187" spans="1:6" x14ac:dyDescent="0.2">
      <c r="A187" s="36">
        <v>38</v>
      </c>
      <c r="B187" s="37">
        <v>44</v>
      </c>
      <c r="C187" s="36" t="s">
        <v>203</v>
      </c>
      <c r="D187" s="36">
        <v>2</v>
      </c>
      <c r="E187" s="36">
        <v>5</v>
      </c>
      <c r="F187" s="36">
        <v>1</v>
      </c>
    </row>
    <row r="188" spans="1:6" x14ac:dyDescent="0.2">
      <c r="A188" s="36">
        <v>41</v>
      </c>
      <c r="B188" s="37">
        <v>49</v>
      </c>
      <c r="C188" s="36" t="s">
        <v>204</v>
      </c>
      <c r="D188" s="36">
        <v>2</v>
      </c>
      <c r="E188" s="36">
        <v>3</v>
      </c>
      <c r="F188" s="36">
        <v>1</v>
      </c>
    </row>
    <row r="189" spans="1:6" x14ac:dyDescent="0.2">
      <c r="A189" s="36">
        <v>42</v>
      </c>
      <c r="B189" s="37">
        <v>37</v>
      </c>
      <c r="C189" s="36" t="s">
        <v>203</v>
      </c>
      <c r="D189" s="36">
        <v>2</v>
      </c>
      <c r="E189" s="36">
        <v>0</v>
      </c>
      <c r="F189" s="36">
        <v>10</v>
      </c>
    </row>
    <row r="190" spans="1:6" x14ac:dyDescent="0.2">
      <c r="A190" s="36">
        <v>51</v>
      </c>
      <c r="B190" s="37">
        <v>39</v>
      </c>
      <c r="C190" s="36" t="s">
        <v>203</v>
      </c>
      <c r="D190" s="36">
        <v>2</v>
      </c>
      <c r="E190" s="36">
        <v>2</v>
      </c>
      <c r="F190" s="36">
        <v>2</v>
      </c>
    </row>
    <row r="191" spans="1:6" x14ac:dyDescent="0.2">
      <c r="A191" s="36">
        <v>52</v>
      </c>
      <c r="B191" s="37">
        <v>71</v>
      </c>
      <c r="C191" s="36" t="s">
        <v>203</v>
      </c>
      <c r="D191" s="36">
        <v>2</v>
      </c>
      <c r="E191" s="36">
        <v>0</v>
      </c>
      <c r="F191" s="36">
        <v>10</v>
      </c>
    </row>
    <row r="192" spans="1:6" x14ac:dyDescent="0.2">
      <c r="A192" s="36">
        <v>54</v>
      </c>
      <c r="B192" s="37">
        <v>29</v>
      </c>
      <c r="C192" s="36" t="s">
        <v>204</v>
      </c>
      <c r="D192" s="36">
        <v>2</v>
      </c>
      <c r="E192" s="36">
        <v>20</v>
      </c>
      <c r="F192" s="36">
        <v>3</v>
      </c>
    </row>
    <row r="193" spans="1:6" x14ac:dyDescent="0.2">
      <c r="A193" s="36">
        <v>60</v>
      </c>
      <c r="B193" s="37">
        <v>66</v>
      </c>
      <c r="C193" s="36" t="s">
        <v>204</v>
      </c>
      <c r="D193" s="36">
        <v>2</v>
      </c>
      <c r="E193" s="36">
        <v>0</v>
      </c>
      <c r="F193" s="36">
        <v>10</v>
      </c>
    </row>
    <row r="194" spans="1:6" x14ac:dyDescent="0.2">
      <c r="A194" s="36">
        <v>62</v>
      </c>
      <c r="B194" s="37">
        <v>59</v>
      </c>
      <c r="C194" s="36" t="s">
        <v>204</v>
      </c>
      <c r="D194" s="36">
        <v>2</v>
      </c>
      <c r="E194" s="36">
        <v>4</v>
      </c>
      <c r="F194" s="36">
        <v>2</v>
      </c>
    </row>
    <row r="195" spans="1:6" x14ac:dyDescent="0.2">
      <c r="A195" s="36">
        <v>63</v>
      </c>
      <c r="B195" s="37">
        <v>38</v>
      </c>
      <c r="C195" s="36" t="s">
        <v>203</v>
      </c>
      <c r="D195" s="36">
        <v>2</v>
      </c>
      <c r="E195" s="36">
        <v>0</v>
      </c>
      <c r="F195" s="36">
        <v>10</v>
      </c>
    </row>
    <row r="196" spans="1:6" x14ac:dyDescent="0.2">
      <c r="A196" s="36">
        <v>65</v>
      </c>
      <c r="B196" s="37">
        <v>50</v>
      </c>
      <c r="C196" s="36" t="s">
        <v>204</v>
      </c>
      <c r="D196" s="36">
        <v>2</v>
      </c>
      <c r="E196" s="36">
        <v>0</v>
      </c>
      <c r="F196" s="36">
        <v>10</v>
      </c>
    </row>
    <row r="197" spans="1:6" x14ac:dyDescent="0.2">
      <c r="A197" s="36">
        <v>66</v>
      </c>
      <c r="B197" s="37">
        <v>51</v>
      </c>
      <c r="C197" s="36" t="s">
        <v>203</v>
      </c>
      <c r="D197" s="36">
        <v>2</v>
      </c>
      <c r="E197" s="36">
        <v>12</v>
      </c>
      <c r="F197" s="36">
        <v>1</v>
      </c>
    </row>
    <row r="198" spans="1:6" x14ac:dyDescent="0.2">
      <c r="A198" s="36">
        <v>69</v>
      </c>
      <c r="B198" s="37">
        <v>31</v>
      </c>
      <c r="C198" s="36" t="s">
        <v>203</v>
      </c>
      <c r="D198" s="36">
        <v>2</v>
      </c>
      <c r="E198" s="36">
        <v>10</v>
      </c>
      <c r="F198" s="36">
        <v>2</v>
      </c>
    </row>
    <row r="199" spans="1:6" x14ac:dyDescent="0.2">
      <c r="A199" s="36">
        <v>71</v>
      </c>
      <c r="B199" s="37">
        <v>74</v>
      </c>
      <c r="C199" s="36" t="s">
        <v>203</v>
      </c>
      <c r="D199" s="36">
        <v>2</v>
      </c>
      <c r="E199" s="36">
        <v>0</v>
      </c>
      <c r="F199" s="36">
        <v>10</v>
      </c>
    </row>
    <row r="200" spans="1:6" x14ac:dyDescent="0.2">
      <c r="A200" s="36">
        <v>72</v>
      </c>
      <c r="B200" s="37">
        <v>24</v>
      </c>
      <c r="C200" s="36" t="s">
        <v>203</v>
      </c>
      <c r="D200" s="36">
        <v>2</v>
      </c>
      <c r="E200" s="36">
        <v>2</v>
      </c>
      <c r="F200" s="36">
        <v>1</v>
      </c>
    </row>
    <row r="201" spans="1:6" x14ac:dyDescent="0.2">
      <c r="A201" s="36">
        <v>78</v>
      </c>
      <c r="B201" s="37">
        <v>71</v>
      </c>
      <c r="C201" s="36" t="s">
        <v>203</v>
      </c>
      <c r="D201" s="36">
        <v>2</v>
      </c>
      <c r="E201" s="36">
        <v>0</v>
      </c>
      <c r="F201" s="36">
        <v>10</v>
      </c>
    </row>
    <row r="202" spans="1:6" x14ac:dyDescent="0.2">
      <c r="A202" s="36">
        <v>80</v>
      </c>
      <c r="B202" s="37">
        <v>67</v>
      </c>
      <c r="C202" s="36" t="s">
        <v>203</v>
      </c>
      <c r="D202" s="36">
        <v>2</v>
      </c>
      <c r="E202" s="36">
        <v>0</v>
      </c>
      <c r="F202" s="36">
        <v>10</v>
      </c>
    </row>
    <row r="203" spans="1:6" x14ac:dyDescent="0.2">
      <c r="A203" s="36">
        <v>82</v>
      </c>
      <c r="B203" s="37">
        <v>37</v>
      </c>
      <c r="C203" s="36" t="s">
        <v>203</v>
      </c>
      <c r="D203" s="36">
        <v>2</v>
      </c>
      <c r="E203" s="36">
        <v>4</v>
      </c>
      <c r="F203" s="36">
        <v>1</v>
      </c>
    </row>
    <row r="204" spans="1:6" x14ac:dyDescent="0.2">
      <c r="A204" s="36">
        <v>83</v>
      </c>
      <c r="B204" s="37">
        <v>26</v>
      </c>
      <c r="C204" s="36" t="s">
        <v>203</v>
      </c>
      <c r="D204" s="36">
        <v>2</v>
      </c>
      <c r="E204" s="36">
        <v>5</v>
      </c>
      <c r="F204" s="36">
        <v>1</v>
      </c>
    </row>
    <row r="205" spans="1:6" x14ac:dyDescent="0.2">
      <c r="A205" s="36">
        <v>84</v>
      </c>
      <c r="B205" s="37">
        <v>35</v>
      </c>
      <c r="C205" s="36" t="s">
        <v>203</v>
      </c>
      <c r="D205" s="36">
        <v>2</v>
      </c>
      <c r="E205" s="36">
        <v>2</v>
      </c>
      <c r="F205" s="36">
        <v>1</v>
      </c>
    </row>
    <row r="206" spans="1:6" x14ac:dyDescent="0.2">
      <c r="A206" s="36">
        <v>89</v>
      </c>
      <c r="B206" s="37">
        <v>38</v>
      </c>
      <c r="C206" s="36" t="s">
        <v>204</v>
      </c>
      <c r="D206" s="36">
        <v>2</v>
      </c>
      <c r="E206" s="36">
        <v>5</v>
      </c>
      <c r="F206" s="36">
        <v>1</v>
      </c>
    </row>
    <row r="207" spans="1:6" x14ac:dyDescent="0.2">
      <c r="A207" s="36">
        <v>91</v>
      </c>
      <c r="B207" s="37">
        <v>55</v>
      </c>
      <c r="C207" s="36" t="s">
        <v>204</v>
      </c>
      <c r="D207" s="36">
        <v>2</v>
      </c>
      <c r="E207" s="36">
        <v>5</v>
      </c>
      <c r="F207" s="36">
        <v>1</v>
      </c>
    </row>
    <row r="208" spans="1:6" x14ac:dyDescent="0.2">
      <c r="A208" s="36">
        <v>95</v>
      </c>
      <c r="B208" s="37">
        <v>54</v>
      </c>
      <c r="C208" s="36" t="s">
        <v>203</v>
      </c>
      <c r="D208" s="36">
        <v>2</v>
      </c>
      <c r="E208" s="36">
        <v>0</v>
      </c>
      <c r="F208" s="36">
        <v>10</v>
      </c>
    </row>
    <row r="209" spans="1:6" x14ac:dyDescent="0.2">
      <c r="A209" s="36">
        <v>96</v>
      </c>
      <c r="B209" s="37">
        <v>60</v>
      </c>
      <c r="C209" s="36" t="s">
        <v>204</v>
      </c>
      <c r="D209" s="36">
        <v>2</v>
      </c>
      <c r="E209" s="36">
        <v>1</v>
      </c>
      <c r="F209" s="36">
        <v>2</v>
      </c>
    </row>
    <row r="210" spans="1:6" x14ac:dyDescent="0.2">
      <c r="A210" s="36">
        <v>97</v>
      </c>
      <c r="B210" s="37">
        <v>27</v>
      </c>
      <c r="C210" s="36" t="s">
        <v>203</v>
      </c>
      <c r="D210" s="36">
        <v>2</v>
      </c>
      <c r="E210" s="36">
        <v>5</v>
      </c>
      <c r="F210" s="36">
        <v>2</v>
      </c>
    </row>
    <row r="211" spans="1:6" x14ac:dyDescent="0.2">
      <c r="A211" s="36">
        <v>98</v>
      </c>
      <c r="B211" s="37">
        <v>37</v>
      </c>
      <c r="C211" s="36" t="s">
        <v>204</v>
      </c>
      <c r="D211" s="36">
        <v>2</v>
      </c>
      <c r="E211" s="36">
        <v>0</v>
      </c>
      <c r="F211" s="36">
        <v>10</v>
      </c>
    </row>
    <row r="212" spans="1:6" x14ac:dyDescent="0.2">
      <c r="A212" s="36">
        <v>99</v>
      </c>
      <c r="B212" s="37">
        <v>67</v>
      </c>
      <c r="C212" s="36" t="s">
        <v>203</v>
      </c>
      <c r="D212" s="36">
        <v>2</v>
      </c>
      <c r="E212" s="36">
        <v>0</v>
      </c>
      <c r="F212" s="36">
        <v>10</v>
      </c>
    </row>
    <row r="213" spans="1:6" x14ac:dyDescent="0.2">
      <c r="A213" s="36">
        <v>100</v>
      </c>
      <c r="B213" s="37">
        <v>23</v>
      </c>
      <c r="C213" s="36" t="s">
        <v>203</v>
      </c>
      <c r="D213" s="36">
        <v>2</v>
      </c>
      <c r="E213" s="36">
        <v>8</v>
      </c>
      <c r="F213" s="36">
        <v>3</v>
      </c>
    </row>
    <row r="214" spans="1:6" x14ac:dyDescent="0.2">
      <c r="A214" s="36">
        <v>103</v>
      </c>
      <c r="B214" s="37">
        <v>54</v>
      </c>
      <c r="C214" s="36" t="s">
        <v>203</v>
      </c>
      <c r="D214" s="36">
        <v>2</v>
      </c>
      <c r="E214" s="36">
        <v>0</v>
      </c>
      <c r="F214" s="36">
        <v>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1" sqref="G1"/>
    </sheetView>
  </sheetViews>
  <sheetFormatPr defaultRowHeight="12.75" x14ac:dyDescent="0.2"/>
  <cols>
    <col min="1" max="1" width="14.28515625" customWidth="1"/>
    <col min="2" max="2" width="11.140625" customWidth="1"/>
    <col min="3" max="3" width="8.140625" customWidth="1"/>
    <col min="4" max="4" width="7.5703125" customWidth="1"/>
    <col min="5" max="5" width="6.85546875" customWidth="1"/>
    <col min="6" max="6" width="9.7109375" customWidth="1"/>
    <col min="7" max="7" width="8" customWidth="1"/>
  </cols>
  <sheetData>
    <row r="1" spans="1:12" ht="15" x14ac:dyDescent="0.25">
      <c r="A1" s="22" t="s">
        <v>114</v>
      </c>
    </row>
    <row r="2" spans="1:12" s="16" customFormat="1" x14ac:dyDescent="0.2">
      <c r="A2" s="16" t="s">
        <v>31</v>
      </c>
    </row>
    <row r="4" spans="1:12" ht="14.25" x14ac:dyDescent="0.2">
      <c r="A4" s="29" t="s">
        <v>115</v>
      </c>
    </row>
    <row r="5" spans="1:12" ht="14.25" x14ac:dyDescent="0.2">
      <c r="A5" s="29" t="s">
        <v>116</v>
      </c>
    </row>
    <row r="7" spans="1:12" ht="15" x14ac:dyDescent="0.25">
      <c r="A7" s="22" t="s">
        <v>327</v>
      </c>
    </row>
    <row r="8" spans="1:12" ht="14.25" x14ac:dyDescent="0.2">
      <c r="A8" s="183"/>
      <c r="B8" s="184"/>
      <c r="C8" s="184" t="s">
        <v>33</v>
      </c>
      <c r="D8" s="184" t="s">
        <v>34</v>
      </c>
      <c r="E8" s="184" t="s">
        <v>35</v>
      </c>
      <c r="F8" s="184" t="s">
        <v>36</v>
      </c>
      <c r="G8" s="185" t="s">
        <v>37</v>
      </c>
    </row>
    <row r="9" spans="1:12" ht="14.25" x14ac:dyDescent="0.2">
      <c r="A9" s="183" t="s">
        <v>189</v>
      </c>
      <c r="B9" s="186"/>
      <c r="C9" s="186">
        <v>14</v>
      </c>
      <c r="D9" s="186">
        <v>29</v>
      </c>
      <c r="E9" s="186">
        <v>34</v>
      </c>
      <c r="F9" s="186">
        <v>3</v>
      </c>
      <c r="G9" s="187">
        <f>SUM(B9:F9)</f>
        <v>80</v>
      </c>
    </row>
    <row r="10" spans="1:12" ht="14.25" x14ac:dyDescent="0.2">
      <c r="A10" s="183" t="s">
        <v>190</v>
      </c>
      <c r="B10" s="186"/>
      <c r="C10" s="186">
        <v>5</v>
      </c>
      <c r="D10" s="186">
        <v>32</v>
      </c>
      <c r="E10" s="186">
        <v>40</v>
      </c>
      <c r="F10" s="186">
        <v>8</v>
      </c>
      <c r="G10" s="187">
        <f>SUM(B10:F10)</f>
        <v>85</v>
      </c>
    </row>
    <row r="11" spans="1:12" ht="14.25" x14ac:dyDescent="0.2">
      <c r="A11" s="29" t="s">
        <v>113</v>
      </c>
      <c r="B11" s="188"/>
      <c r="C11" s="188">
        <f>SUM(C9:C10)</f>
        <v>19</v>
      </c>
      <c r="D11" s="188">
        <f>SUM(D9:D10)</f>
        <v>61</v>
      </c>
      <c r="E11" s="188">
        <f>SUM(E9:E10)</f>
        <v>74</v>
      </c>
      <c r="F11" s="188">
        <f>SUM(F9:F10)</f>
        <v>11</v>
      </c>
      <c r="G11" s="188">
        <f>SUM(G9:G10)</f>
        <v>165</v>
      </c>
    </row>
    <row r="12" spans="1:12" ht="14.25" x14ac:dyDescent="0.2">
      <c r="A12" s="29"/>
      <c r="B12" s="29"/>
      <c r="C12" s="29"/>
      <c r="D12" s="29"/>
      <c r="E12" s="29"/>
      <c r="F12" s="29"/>
      <c r="G12" s="29"/>
    </row>
    <row r="13" spans="1:12" ht="15" x14ac:dyDescent="0.25">
      <c r="A13" s="22" t="s">
        <v>117</v>
      </c>
      <c r="B13" s="29"/>
      <c r="C13" s="29"/>
      <c r="D13" s="29"/>
      <c r="E13" s="29"/>
      <c r="F13" s="29"/>
      <c r="G13" s="29"/>
    </row>
    <row r="14" spans="1:12" ht="14.25" x14ac:dyDescent="0.2">
      <c r="A14" s="183"/>
      <c r="B14" s="184"/>
      <c r="C14" s="184" t="s">
        <v>33</v>
      </c>
      <c r="D14" s="184" t="s">
        <v>34</v>
      </c>
      <c r="E14" s="184" t="s">
        <v>35</v>
      </c>
      <c r="F14" s="184" t="s">
        <v>36</v>
      </c>
      <c r="G14" s="29"/>
    </row>
    <row r="15" spans="1:12" ht="14.25" x14ac:dyDescent="0.2">
      <c r="A15" s="183" t="s">
        <v>189</v>
      </c>
      <c r="B15" s="186"/>
      <c r="C15" s="189">
        <f t="shared" ref="C15:F16" si="0">($G9*C$11)/$G$11</f>
        <v>9.2121212121212128</v>
      </c>
      <c r="D15" s="189">
        <f t="shared" si="0"/>
        <v>29.575757575757574</v>
      </c>
      <c r="E15" s="189">
        <f t="shared" si="0"/>
        <v>35.878787878787875</v>
      </c>
      <c r="F15" s="189">
        <f t="shared" si="0"/>
        <v>5.333333333333333</v>
      </c>
      <c r="G15" s="190">
        <f>SUM(C15:F15)</f>
        <v>79.999999999999986</v>
      </c>
    </row>
    <row r="16" spans="1:12" ht="14.25" x14ac:dyDescent="0.2">
      <c r="A16" s="183" t="s">
        <v>190</v>
      </c>
      <c r="B16" s="186"/>
      <c r="C16" s="189">
        <f t="shared" si="0"/>
        <v>9.7878787878787872</v>
      </c>
      <c r="D16" s="189">
        <f t="shared" si="0"/>
        <v>31.424242424242426</v>
      </c>
      <c r="E16" s="189">
        <f t="shared" si="0"/>
        <v>38.121212121212125</v>
      </c>
      <c r="F16" s="189">
        <f t="shared" si="0"/>
        <v>5.666666666666667</v>
      </c>
      <c r="G16" s="190">
        <f>SUM(C16:F16)</f>
        <v>85.000000000000014</v>
      </c>
      <c r="L16" s="13"/>
    </row>
    <row r="17" spans="1:7" ht="14.25" x14ac:dyDescent="0.2">
      <c r="A17" s="29"/>
      <c r="B17" s="29"/>
      <c r="C17" s="190">
        <f>SUM(C15:C16)</f>
        <v>19</v>
      </c>
      <c r="D17" s="190">
        <f>SUM(D15:D16)</f>
        <v>61</v>
      </c>
      <c r="E17" s="190">
        <f>SUM(E15:E16)</f>
        <v>74</v>
      </c>
      <c r="F17" s="190">
        <f>SUM(F15:F16)</f>
        <v>11</v>
      </c>
      <c r="G17" s="190">
        <f>SUM(G15:G16)</f>
        <v>165</v>
      </c>
    </row>
    <row r="18" spans="1:7" x14ac:dyDescent="0.2">
      <c r="C18" s="35"/>
      <c r="D18" s="35"/>
      <c r="E18" s="35"/>
      <c r="F18" s="35"/>
      <c r="G18" s="35"/>
    </row>
    <row r="19" spans="1:7" ht="15" x14ac:dyDescent="0.25">
      <c r="A19" s="22" t="s">
        <v>322</v>
      </c>
    </row>
    <row r="20" spans="1:7" ht="14.25" x14ac:dyDescent="0.2">
      <c r="A20" s="135">
        <f>_xlfn.CHISQ.TEST(C9:F10,C15:F16)</f>
        <v>7.1109978237747326E-2</v>
      </c>
    </row>
    <row r="21" spans="1:7" ht="14.25" x14ac:dyDescent="0.2">
      <c r="A21" s="112" t="s">
        <v>323</v>
      </c>
    </row>
    <row r="22" spans="1:7" ht="14.25" x14ac:dyDescent="0.2">
      <c r="A22" s="29" t="s">
        <v>325</v>
      </c>
    </row>
    <row r="23" spans="1:7" ht="14.25" x14ac:dyDescent="0.2">
      <c r="A23" s="29"/>
    </row>
    <row r="24" spans="1:7" ht="14.25" x14ac:dyDescent="0.2">
      <c r="A24" s="29"/>
    </row>
    <row r="25" spans="1:7" ht="15" x14ac:dyDescent="0.25">
      <c r="A25" s="22" t="s">
        <v>326</v>
      </c>
    </row>
    <row r="26" spans="1:7" ht="14.25" x14ac:dyDescent="0.2">
      <c r="A26" s="29" t="s">
        <v>324</v>
      </c>
    </row>
    <row r="27" spans="1:7" ht="14.25" x14ac:dyDescent="0.2">
      <c r="A27" s="29" t="s">
        <v>118</v>
      </c>
    </row>
    <row r="28" spans="1:7" ht="14.25" x14ac:dyDescent="0.2">
      <c r="A28" s="29" t="s">
        <v>191</v>
      </c>
    </row>
    <row r="29" spans="1:7" ht="14.25" x14ac:dyDescent="0.2">
      <c r="A29" s="29" t="s">
        <v>192</v>
      </c>
    </row>
    <row r="30" spans="1:7" ht="14.25" x14ac:dyDescent="0.2">
      <c r="A30" s="29" t="s">
        <v>193</v>
      </c>
    </row>
    <row r="31" spans="1:7" ht="14.25" x14ac:dyDescent="0.2">
      <c r="A31" s="29"/>
    </row>
    <row r="32" spans="1:7" ht="15" x14ac:dyDescent="0.25">
      <c r="A32" s="29" t="s">
        <v>329</v>
      </c>
    </row>
    <row r="33" spans="1:1" ht="14.25" x14ac:dyDescent="0.2">
      <c r="A33" s="29" t="s">
        <v>328</v>
      </c>
    </row>
  </sheetData>
  <phoneticPr fontId="12" type="noConversion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Side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workbookViewId="0">
      <selection activeCell="H1" sqref="H1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  <col min="7" max="7" width="5.42578125" customWidth="1"/>
    <col min="14" max="14" width="4.140625" customWidth="1"/>
    <col min="15" max="15" width="6.7109375" customWidth="1"/>
    <col min="16" max="16" width="11.42578125" customWidth="1"/>
  </cols>
  <sheetData>
    <row r="1" spans="1:24" x14ac:dyDescent="0.2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</row>
    <row r="2" spans="1:24" x14ac:dyDescent="0.2">
      <c r="A2" s="13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</row>
    <row r="3" spans="1:24" x14ac:dyDescent="0.2">
      <c r="A3" s="13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</row>
    <row r="4" spans="1:24" x14ac:dyDescent="0.2">
      <c r="A4" s="13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  <c r="H4" s="141" t="s">
        <v>343</v>
      </c>
      <c r="I4" s="97"/>
    </row>
    <row r="5" spans="1:24" x14ac:dyDescent="0.2">
      <c r="A5" s="13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  <c r="H5" s="140" t="s">
        <v>330</v>
      </c>
      <c r="I5" s="140" t="s">
        <v>331</v>
      </c>
    </row>
    <row r="6" spans="1:24" x14ac:dyDescent="0.2">
      <c r="A6" s="13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  <c r="H6" s="140" t="s">
        <v>332</v>
      </c>
      <c r="I6">
        <v>1</v>
      </c>
      <c r="J6">
        <v>2</v>
      </c>
      <c r="K6">
        <v>3</v>
      </c>
      <c r="L6">
        <v>10</v>
      </c>
      <c r="M6" t="s">
        <v>333</v>
      </c>
    </row>
    <row r="7" spans="1:24" x14ac:dyDescent="0.2">
      <c r="A7" s="13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  <c r="H7" s="3">
        <v>1</v>
      </c>
      <c r="I7" s="136">
        <v>11</v>
      </c>
      <c r="J7" s="136">
        <v>14</v>
      </c>
      <c r="K7" s="136">
        <v>10</v>
      </c>
      <c r="L7" s="136">
        <v>21</v>
      </c>
      <c r="M7" s="136">
        <v>56</v>
      </c>
      <c r="N7" s="136"/>
    </row>
    <row r="8" spans="1:24" x14ac:dyDescent="0.2">
      <c r="A8" s="13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  <c r="H8" s="3">
        <v>2</v>
      </c>
      <c r="I8" s="136">
        <v>12</v>
      </c>
      <c r="J8" s="136">
        <v>9</v>
      </c>
      <c r="K8" s="136">
        <v>4</v>
      </c>
      <c r="L8" s="136">
        <v>22</v>
      </c>
      <c r="M8" s="136">
        <v>47</v>
      </c>
      <c r="N8" s="136"/>
    </row>
    <row r="9" spans="1:24" x14ac:dyDescent="0.2">
      <c r="A9" s="13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  <c r="H9" s="3" t="s">
        <v>333</v>
      </c>
      <c r="I9" s="136">
        <v>23</v>
      </c>
      <c r="J9" s="136">
        <v>23</v>
      </c>
      <c r="K9" s="136">
        <v>14</v>
      </c>
      <c r="L9" s="136">
        <v>43</v>
      </c>
      <c r="M9" s="136">
        <v>103</v>
      </c>
      <c r="N9" s="136"/>
    </row>
    <row r="10" spans="1:24" x14ac:dyDescent="0.2">
      <c r="A10" s="13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  <c r="H10" s="145" t="s">
        <v>347</v>
      </c>
      <c r="K10" s="136"/>
      <c r="L10" s="136"/>
      <c r="M10" s="136"/>
      <c r="N10" s="136"/>
    </row>
    <row r="11" spans="1:24" x14ac:dyDescent="0.2">
      <c r="A11" s="13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</row>
    <row r="12" spans="1:24" ht="15.75" x14ac:dyDescent="0.25">
      <c r="A12" s="13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  <c r="J12" s="137" t="s">
        <v>334</v>
      </c>
    </row>
    <row r="13" spans="1:24" x14ac:dyDescent="0.2">
      <c r="A13" s="13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  <c r="P13" s="142" t="s">
        <v>335</v>
      </c>
      <c r="Q13" s="97"/>
    </row>
    <row r="14" spans="1:24" x14ac:dyDescent="0.2">
      <c r="A14" s="13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  <c r="H14" s="141" t="s">
        <v>346</v>
      </c>
      <c r="I14" s="97"/>
      <c r="J14" s="97"/>
      <c r="K14" s="97"/>
      <c r="L14" s="97"/>
      <c r="M14" s="97"/>
      <c r="P14" s="141" t="s">
        <v>344</v>
      </c>
      <c r="Q14" s="97"/>
      <c r="R14" s="97"/>
      <c r="S14" s="97"/>
      <c r="T14" s="97"/>
      <c r="U14" s="97"/>
      <c r="V14" s="97"/>
      <c r="W14" s="97"/>
      <c r="X14" s="97"/>
    </row>
    <row r="15" spans="1:24" x14ac:dyDescent="0.2">
      <c r="A15" s="13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  <c r="H15" t="s">
        <v>330</v>
      </c>
      <c r="I15" t="s">
        <v>331</v>
      </c>
      <c r="P15" t="s">
        <v>332</v>
      </c>
      <c r="Q15">
        <v>1</v>
      </c>
      <c r="R15">
        <v>2</v>
      </c>
      <c r="S15">
        <v>3</v>
      </c>
      <c r="T15" t="s">
        <v>333</v>
      </c>
    </row>
    <row r="16" spans="1:24" x14ac:dyDescent="0.2">
      <c r="A16" s="13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  <c r="H16" t="s">
        <v>332</v>
      </c>
      <c r="I16">
        <v>1</v>
      </c>
      <c r="J16">
        <v>2</v>
      </c>
      <c r="K16">
        <v>3</v>
      </c>
      <c r="L16">
        <v>10</v>
      </c>
      <c r="M16" t="s">
        <v>333</v>
      </c>
      <c r="P16" t="s">
        <v>8</v>
      </c>
      <c r="Q16">
        <v>11</v>
      </c>
      <c r="R16">
        <v>14</v>
      </c>
      <c r="S16">
        <v>10</v>
      </c>
      <c r="T16">
        <f>SUM(P16:S16)</f>
        <v>35</v>
      </c>
    </row>
    <row r="17" spans="1:24" ht="15.75" x14ac:dyDescent="0.25">
      <c r="A17" s="13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  <c r="H17">
        <v>1</v>
      </c>
      <c r="I17">
        <v>11</v>
      </c>
      <c r="J17">
        <v>14</v>
      </c>
      <c r="K17">
        <v>10</v>
      </c>
      <c r="L17">
        <v>21</v>
      </c>
      <c r="M17">
        <v>56</v>
      </c>
      <c r="O17" s="138" t="s">
        <v>336</v>
      </c>
      <c r="P17" t="s">
        <v>9</v>
      </c>
      <c r="Q17">
        <v>12</v>
      </c>
      <c r="R17">
        <v>9</v>
      </c>
      <c r="S17">
        <v>4</v>
      </c>
      <c r="T17">
        <f>SUM(P17:S17)</f>
        <v>25</v>
      </c>
    </row>
    <row r="18" spans="1:24" x14ac:dyDescent="0.2">
      <c r="A18" s="13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  <c r="H18">
        <v>2</v>
      </c>
      <c r="I18">
        <v>12</v>
      </c>
      <c r="J18">
        <v>9</v>
      </c>
      <c r="K18">
        <v>4</v>
      </c>
      <c r="L18">
        <v>22</v>
      </c>
      <c r="M18">
        <v>47</v>
      </c>
      <c r="P18" s="7" t="s">
        <v>333</v>
      </c>
      <c r="Q18" s="7">
        <v>23</v>
      </c>
      <c r="R18" s="7">
        <v>23</v>
      </c>
      <c r="S18" s="7">
        <v>14</v>
      </c>
      <c r="T18" s="7">
        <f>SUM(P18:S18)</f>
        <v>60</v>
      </c>
    </row>
    <row r="19" spans="1:24" x14ac:dyDescent="0.2">
      <c r="A19" s="13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  <c r="H19" t="s">
        <v>333</v>
      </c>
      <c r="I19">
        <v>23</v>
      </c>
      <c r="J19">
        <v>23</v>
      </c>
      <c r="K19">
        <v>14</v>
      </c>
      <c r="L19">
        <v>43</v>
      </c>
      <c r="M19">
        <v>103</v>
      </c>
      <c r="P19" s="144" t="s">
        <v>337</v>
      </c>
    </row>
    <row r="20" spans="1:24" x14ac:dyDescent="0.2">
      <c r="A20" s="13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</row>
    <row r="21" spans="1:24" x14ac:dyDescent="0.2">
      <c r="A21" s="13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  <c r="H21" s="149" t="s">
        <v>350</v>
      </c>
      <c r="I21" s="88"/>
      <c r="J21" s="88"/>
      <c r="K21" s="88"/>
      <c r="L21" s="88"/>
    </row>
    <row r="22" spans="1:24" ht="15.75" x14ac:dyDescent="0.25">
      <c r="A22" s="13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  <c r="R22" s="137" t="s">
        <v>334</v>
      </c>
    </row>
    <row r="23" spans="1:24" x14ac:dyDescent="0.2">
      <c r="A23" s="13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</row>
    <row r="24" spans="1:24" x14ac:dyDescent="0.2">
      <c r="A24" s="13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  <c r="P24" s="141" t="s">
        <v>345</v>
      </c>
      <c r="Q24" s="97"/>
      <c r="R24" s="97"/>
      <c r="S24" s="97"/>
      <c r="T24" s="97"/>
      <c r="U24" s="97"/>
      <c r="V24" s="97"/>
      <c r="W24" s="97"/>
      <c r="X24" s="97"/>
    </row>
    <row r="25" spans="1:24" x14ac:dyDescent="0.2">
      <c r="A25" s="13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  <c r="P25" t="s">
        <v>332</v>
      </c>
      <c r="Q25">
        <v>1</v>
      </c>
      <c r="R25">
        <v>2</v>
      </c>
      <c r="S25">
        <v>3</v>
      </c>
      <c r="T25" t="s">
        <v>333</v>
      </c>
    </row>
    <row r="26" spans="1:24" x14ac:dyDescent="0.2">
      <c r="A26" s="13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  <c r="P26" t="s">
        <v>8</v>
      </c>
      <c r="Q26" s="139">
        <f t="shared" ref="Q26:S27" si="0">$T16*Q$18/$T$18</f>
        <v>13.416666666666666</v>
      </c>
      <c r="R26" s="139">
        <f t="shared" si="0"/>
        <v>13.416666666666666</v>
      </c>
      <c r="S26" s="139">
        <f t="shared" si="0"/>
        <v>8.1666666666666661</v>
      </c>
      <c r="T26" s="4">
        <f>SUM(Q26:S26)</f>
        <v>35</v>
      </c>
    </row>
    <row r="27" spans="1:24" x14ac:dyDescent="0.2">
      <c r="A27" s="13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  <c r="P27" t="s">
        <v>9</v>
      </c>
      <c r="Q27" s="139">
        <f t="shared" si="0"/>
        <v>9.5833333333333339</v>
      </c>
      <c r="R27" s="139">
        <f t="shared" si="0"/>
        <v>9.5833333333333339</v>
      </c>
      <c r="S27" s="139">
        <f t="shared" si="0"/>
        <v>5.833333333333333</v>
      </c>
      <c r="T27" s="4">
        <f>SUM(Q27:S27)</f>
        <v>25</v>
      </c>
    </row>
    <row r="28" spans="1:24" x14ac:dyDescent="0.2">
      <c r="A28" s="13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  <c r="P28" s="7" t="s">
        <v>333</v>
      </c>
      <c r="Q28" s="7">
        <v>23</v>
      </c>
      <c r="R28" s="7">
        <v>23</v>
      </c>
      <c r="S28" s="7">
        <v>14</v>
      </c>
      <c r="T28" s="6">
        <f>SUM(Q28:S28)</f>
        <v>60</v>
      </c>
    </row>
    <row r="29" spans="1:24" x14ac:dyDescent="0.2">
      <c r="A29" s="13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  <c r="P29" s="143" t="s">
        <v>348</v>
      </c>
    </row>
    <row r="30" spans="1:24" x14ac:dyDescent="0.2">
      <c r="A30" s="13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</row>
    <row r="31" spans="1:24" x14ac:dyDescent="0.2">
      <c r="A31" s="13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</row>
    <row r="32" spans="1:24" x14ac:dyDescent="0.2">
      <c r="A32" s="13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</row>
    <row r="33" spans="1:21" ht="18" x14ac:dyDescent="0.25">
      <c r="A33" s="13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  <c r="P33" s="146" t="s">
        <v>349</v>
      </c>
      <c r="Q33" s="97"/>
      <c r="R33" s="97"/>
      <c r="S33" s="97"/>
      <c r="T33" s="97"/>
      <c r="U33" s="97"/>
    </row>
    <row r="34" spans="1:21" ht="15" thickBot="1" x14ac:dyDescent="0.25">
      <c r="A34" s="13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  <c r="P34" s="29" t="s">
        <v>338</v>
      </c>
    </row>
    <row r="35" spans="1:21" ht="15" thickBot="1" x14ac:dyDescent="0.25">
      <c r="A35" s="13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  <c r="P35" s="147">
        <f>_xlfn.CHISQ.TEST(Q16:S17,Q26:S27)</f>
        <v>0.35110407760478723</v>
      </c>
    </row>
    <row r="36" spans="1:21" x14ac:dyDescent="0.2">
      <c r="A36" s="13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</row>
    <row r="37" spans="1:21" ht="14.25" x14ac:dyDescent="0.2">
      <c r="A37" s="13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  <c r="P37" s="29" t="s">
        <v>339</v>
      </c>
    </row>
    <row r="38" spans="1:21" ht="15" x14ac:dyDescent="0.25">
      <c r="A38" s="13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  <c r="P38" s="148" t="s">
        <v>340</v>
      </c>
    </row>
    <row r="39" spans="1:21" ht="14.25" x14ac:dyDescent="0.2">
      <c r="A39" s="13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  <c r="P39" s="29"/>
    </row>
    <row r="40" spans="1:21" ht="14.25" x14ac:dyDescent="0.2">
      <c r="A40" s="13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  <c r="P40" s="29" t="s">
        <v>341</v>
      </c>
    </row>
    <row r="41" spans="1:21" ht="14.25" x14ac:dyDescent="0.2">
      <c r="A41" s="13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  <c r="P41" s="29"/>
      <c r="Q41" s="29" t="s">
        <v>342</v>
      </c>
    </row>
    <row r="42" spans="1:21" x14ac:dyDescent="0.2">
      <c r="A42" s="13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</row>
    <row r="43" spans="1:21" x14ac:dyDescent="0.2">
      <c r="A43" s="13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</row>
    <row r="44" spans="1:21" x14ac:dyDescent="0.2">
      <c r="A44" s="13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</row>
    <row r="45" spans="1:21" x14ac:dyDescent="0.2">
      <c r="A45" s="13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</row>
    <row r="46" spans="1:21" x14ac:dyDescent="0.2">
      <c r="A46" s="13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</row>
    <row r="47" spans="1:21" x14ac:dyDescent="0.2">
      <c r="A47" s="13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</row>
    <row r="48" spans="1:21" x14ac:dyDescent="0.2">
      <c r="A48" s="13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</row>
    <row r="49" spans="1:6" x14ac:dyDescent="0.2">
      <c r="A49" s="13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</row>
    <row r="50" spans="1:6" x14ac:dyDescent="0.2">
      <c r="A50" s="13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</row>
    <row r="51" spans="1:6" x14ac:dyDescent="0.2">
      <c r="A51" s="13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</row>
    <row r="52" spans="1:6" x14ac:dyDescent="0.2">
      <c r="A52" s="13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</row>
    <row r="53" spans="1:6" x14ac:dyDescent="0.2">
      <c r="A53" s="13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</row>
    <row r="54" spans="1:6" x14ac:dyDescent="0.2">
      <c r="A54" s="13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</row>
    <row r="55" spans="1:6" x14ac:dyDescent="0.2">
      <c r="A55" s="13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</row>
    <row r="56" spans="1:6" x14ac:dyDescent="0.2">
      <c r="A56" s="13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</row>
    <row r="57" spans="1:6" x14ac:dyDescent="0.2">
      <c r="A57" s="13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</row>
    <row r="58" spans="1:6" x14ac:dyDescent="0.2">
      <c r="A58" s="13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</row>
    <row r="59" spans="1:6" x14ac:dyDescent="0.2">
      <c r="A59" s="13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</row>
    <row r="60" spans="1:6" x14ac:dyDescent="0.2">
      <c r="A60" s="13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</row>
    <row r="61" spans="1:6" x14ac:dyDescent="0.2">
      <c r="A61" s="13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</row>
    <row r="62" spans="1:6" x14ac:dyDescent="0.2">
      <c r="A62" s="13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</row>
    <row r="63" spans="1:6" x14ac:dyDescent="0.2">
      <c r="A63" s="13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</row>
    <row r="64" spans="1:6" x14ac:dyDescent="0.2">
      <c r="A64" s="13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</row>
    <row r="65" spans="1:6" x14ac:dyDescent="0.2">
      <c r="A65" s="13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</row>
    <row r="66" spans="1:6" x14ac:dyDescent="0.2">
      <c r="A66" s="13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</row>
    <row r="67" spans="1:6" x14ac:dyDescent="0.2">
      <c r="A67" s="13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</row>
    <row r="68" spans="1:6" x14ac:dyDescent="0.2">
      <c r="A68" s="13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</row>
    <row r="69" spans="1:6" x14ac:dyDescent="0.2">
      <c r="A69" s="13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</row>
    <row r="70" spans="1:6" x14ac:dyDescent="0.2">
      <c r="A70" s="13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</row>
    <row r="71" spans="1:6" x14ac:dyDescent="0.2">
      <c r="A71" s="13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</row>
    <row r="72" spans="1:6" x14ac:dyDescent="0.2">
      <c r="A72" s="13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</row>
    <row r="73" spans="1:6" x14ac:dyDescent="0.2">
      <c r="A73" s="13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</row>
    <row r="74" spans="1:6" x14ac:dyDescent="0.2">
      <c r="A74" s="13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</row>
    <row r="75" spans="1:6" x14ac:dyDescent="0.2">
      <c r="A75" s="13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</row>
    <row r="76" spans="1:6" x14ac:dyDescent="0.2">
      <c r="A76" s="13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</row>
    <row r="77" spans="1:6" x14ac:dyDescent="0.2">
      <c r="A77" s="13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</row>
    <row r="78" spans="1:6" x14ac:dyDescent="0.2">
      <c r="A78" s="13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</row>
    <row r="79" spans="1:6" x14ac:dyDescent="0.2">
      <c r="A79" s="13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</row>
    <row r="80" spans="1:6" x14ac:dyDescent="0.2">
      <c r="A80" s="13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</row>
    <row r="81" spans="1:6" x14ac:dyDescent="0.2">
      <c r="A81" s="13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</row>
    <row r="82" spans="1:6" x14ac:dyDescent="0.2">
      <c r="A82" s="13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</row>
    <row r="83" spans="1:6" x14ac:dyDescent="0.2">
      <c r="A83" s="13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</row>
    <row r="84" spans="1:6" x14ac:dyDescent="0.2">
      <c r="A84" s="13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</row>
    <row r="85" spans="1:6" x14ac:dyDescent="0.2">
      <c r="A85" s="13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</row>
    <row r="86" spans="1:6" x14ac:dyDescent="0.2">
      <c r="A86" s="13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</row>
    <row r="87" spans="1:6" x14ac:dyDescent="0.2">
      <c r="A87" s="13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</row>
    <row r="88" spans="1:6" x14ac:dyDescent="0.2">
      <c r="A88" s="13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</row>
    <row r="89" spans="1:6" x14ac:dyDescent="0.2">
      <c r="A89" s="13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</row>
    <row r="90" spans="1:6" x14ac:dyDescent="0.2">
      <c r="A90" s="13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</row>
    <row r="91" spans="1:6" x14ac:dyDescent="0.2">
      <c r="A91" s="13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</row>
    <row r="92" spans="1:6" x14ac:dyDescent="0.2">
      <c r="A92" s="13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</row>
    <row r="93" spans="1:6" x14ac:dyDescent="0.2">
      <c r="A93" s="13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</row>
    <row r="94" spans="1:6" x14ac:dyDescent="0.2">
      <c r="A94" s="13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</row>
    <row r="95" spans="1:6" x14ac:dyDescent="0.2">
      <c r="A95" s="13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</row>
    <row r="96" spans="1:6" x14ac:dyDescent="0.2">
      <c r="A96" s="13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</row>
    <row r="97" spans="1:6" x14ac:dyDescent="0.2">
      <c r="A97" s="13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</row>
    <row r="98" spans="1:6" x14ac:dyDescent="0.2">
      <c r="A98" s="13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</row>
    <row r="99" spans="1:6" x14ac:dyDescent="0.2">
      <c r="A99" s="13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</row>
    <row r="100" spans="1:6" x14ac:dyDescent="0.2">
      <c r="A100" s="13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</row>
    <row r="101" spans="1:6" x14ac:dyDescent="0.2">
      <c r="A101" s="13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</row>
    <row r="102" spans="1:6" x14ac:dyDescent="0.2">
      <c r="A102" s="13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</row>
    <row r="103" spans="1:6" x14ac:dyDescent="0.2">
      <c r="A103" s="13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</row>
    <row r="104" spans="1:6" x14ac:dyDescent="0.2">
      <c r="A104" s="13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</row>
    <row r="105" spans="1:6" x14ac:dyDescent="0.2">
      <c r="A105" s="4"/>
      <c r="B105" s="4"/>
      <c r="C105" s="4"/>
      <c r="D105" s="4"/>
      <c r="E105" s="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>
      <pane ySplit="1" topLeftCell="A2" activePane="bottomLeft" state="frozen"/>
      <selection pane="bottomLeft" activeCell="H1" sqref="H1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  <col min="7" max="7" width="3.5703125" customWidth="1"/>
  </cols>
  <sheetData>
    <row r="1" spans="1:17" x14ac:dyDescent="0.2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</row>
    <row r="2" spans="1:17" ht="15" x14ac:dyDescent="0.25">
      <c r="A2" s="13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  <c r="H2" s="102" t="s">
        <v>364</v>
      </c>
      <c r="I2" s="97"/>
      <c r="J2" s="97"/>
      <c r="K2" s="97"/>
      <c r="L2" s="97"/>
      <c r="M2" s="97"/>
      <c r="N2" s="97"/>
      <c r="O2" s="97"/>
      <c r="P2" s="97"/>
      <c r="Q2" s="5"/>
    </row>
    <row r="3" spans="1:17" x14ac:dyDescent="0.2">
      <c r="A3" s="13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</row>
    <row r="4" spans="1:17" x14ac:dyDescent="0.2">
      <c r="A4" s="13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</row>
    <row r="5" spans="1:17" x14ac:dyDescent="0.2">
      <c r="A5" s="13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</row>
    <row r="6" spans="1:17" x14ac:dyDescent="0.2">
      <c r="A6" s="13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</row>
    <row r="7" spans="1:17" x14ac:dyDescent="0.2">
      <c r="A7" s="13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  <c r="H7" s="37"/>
    </row>
    <row r="8" spans="1:17" x14ac:dyDescent="0.2">
      <c r="A8" s="13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</row>
    <row r="9" spans="1:17" x14ac:dyDescent="0.2">
      <c r="A9" s="13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</row>
    <row r="10" spans="1:17" x14ac:dyDescent="0.2">
      <c r="A10" s="13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</row>
    <row r="11" spans="1:17" x14ac:dyDescent="0.2">
      <c r="A11" s="13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</row>
    <row r="12" spans="1:17" x14ac:dyDescent="0.2">
      <c r="A12" s="13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</row>
    <row r="13" spans="1:17" x14ac:dyDescent="0.2">
      <c r="A13" s="13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</row>
    <row r="14" spans="1:17" x14ac:dyDescent="0.2">
      <c r="A14" s="13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</row>
    <row r="15" spans="1:17" x14ac:dyDescent="0.2">
      <c r="A15" s="13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</row>
    <row r="16" spans="1:17" x14ac:dyDescent="0.2">
      <c r="A16" s="13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</row>
    <row r="17" spans="1:10" x14ac:dyDescent="0.2">
      <c r="A17" s="13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</row>
    <row r="18" spans="1:10" x14ac:dyDescent="0.2">
      <c r="A18" s="13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</row>
    <row r="19" spans="1:10" ht="15" x14ac:dyDescent="0.25">
      <c r="A19" s="13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  <c r="H19" t="s">
        <v>351</v>
      </c>
    </row>
    <row r="20" spans="1:10" x14ac:dyDescent="0.2">
      <c r="A20" s="13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</row>
    <row r="21" spans="1:10" ht="15" x14ac:dyDescent="0.25">
      <c r="A21" s="13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  <c r="H21" s="152" t="s">
        <v>352</v>
      </c>
      <c r="I21" s="97"/>
    </row>
    <row r="22" spans="1:10" ht="14.25" x14ac:dyDescent="0.2">
      <c r="A22" s="13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  <c r="H22" s="29" t="s">
        <v>366</v>
      </c>
    </row>
    <row r="23" spans="1:10" ht="13.5" customHeight="1" x14ac:dyDescent="0.25">
      <c r="A23" s="13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  <c r="H23" s="29" t="s">
        <v>358</v>
      </c>
    </row>
    <row r="24" spans="1:10" ht="14.25" x14ac:dyDescent="0.2">
      <c r="A24" s="13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  <c r="H24" s="29"/>
    </row>
    <row r="25" spans="1:10" ht="14.25" x14ac:dyDescent="0.2">
      <c r="A25" s="13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  <c r="H25" s="112" t="s">
        <v>359</v>
      </c>
    </row>
    <row r="26" spans="1:10" ht="16.5" x14ac:dyDescent="0.2">
      <c r="A26" s="13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  <c r="H26" s="112" t="s">
        <v>360</v>
      </c>
      <c r="I26" s="5"/>
      <c r="J26" s="5"/>
    </row>
    <row r="27" spans="1:10" ht="14.25" x14ac:dyDescent="0.2">
      <c r="A27" s="13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  <c r="H27" s="29" t="s">
        <v>354</v>
      </c>
    </row>
    <row r="28" spans="1:10" ht="14.25" x14ac:dyDescent="0.2">
      <c r="A28" s="13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  <c r="H28" s="29" t="s">
        <v>361</v>
      </c>
    </row>
    <row r="29" spans="1:10" ht="14.25" x14ac:dyDescent="0.2">
      <c r="A29" s="13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  <c r="H29" s="29" t="s">
        <v>355</v>
      </c>
    </row>
    <row r="30" spans="1:10" ht="14.25" x14ac:dyDescent="0.2">
      <c r="A30" s="13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  <c r="H30" s="29"/>
    </row>
    <row r="31" spans="1:10" ht="14.25" x14ac:dyDescent="0.2">
      <c r="A31" s="13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  <c r="H31" s="29"/>
    </row>
    <row r="32" spans="1:10" ht="15" x14ac:dyDescent="0.25">
      <c r="A32" s="13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  <c r="H32" s="152" t="s">
        <v>365</v>
      </c>
      <c r="I32" s="97"/>
      <c r="J32" s="97"/>
    </row>
    <row r="33" spans="1:9" ht="14.25" x14ac:dyDescent="0.2">
      <c r="A33" s="13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  <c r="H33" s="151">
        <f>CORREL(B2:B104,E2:E104)</f>
        <v>-0.33028410568221578</v>
      </c>
      <c r="I33" s="150" t="s">
        <v>353</v>
      </c>
    </row>
    <row r="34" spans="1:9" ht="14.25" x14ac:dyDescent="0.2">
      <c r="A34" s="13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  <c r="H34" s="29" t="s">
        <v>362</v>
      </c>
    </row>
    <row r="35" spans="1:9" ht="14.25" x14ac:dyDescent="0.2">
      <c r="A35" s="13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  <c r="H35" s="29"/>
    </row>
    <row r="36" spans="1:9" ht="14.25" x14ac:dyDescent="0.2">
      <c r="A36" s="13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  <c r="H36" s="29" t="s">
        <v>356</v>
      </c>
    </row>
    <row r="37" spans="1:9" ht="14.25" x14ac:dyDescent="0.2">
      <c r="A37" s="13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  <c r="H37" s="29" t="s">
        <v>357</v>
      </c>
    </row>
    <row r="38" spans="1:9" ht="14.25" x14ac:dyDescent="0.2">
      <c r="A38" s="13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  <c r="H38" s="29">
        <f>POWER(H33,2)</f>
        <v>0.10908759046630108</v>
      </c>
    </row>
    <row r="39" spans="1:9" ht="17.25" x14ac:dyDescent="0.25">
      <c r="A39" s="13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  <c r="H39" s="112" t="s">
        <v>363</v>
      </c>
    </row>
    <row r="40" spans="1:9" x14ac:dyDescent="0.2">
      <c r="A40" s="13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</row>
    <row r="41" spans="1:9" x14ac:dyDescent="0.2">
      <c r="A41" s="13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</row>
    <row r="42" spans="1:9" x14ac:dyDescent="0.2">
      <c r="A42" s="13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</row>
    <row r="43" spans="1:9" x14ac:dyDescent="0.2">
      <c r="A43" s="13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</row>
    <row r="44" spans="1:9" x14ac:dyDescent="0.2">
      <c r="A44" s="13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</row>
    <row r="45" spans="1:9" x14ac:dyDescent="0.2">
      <c r="A45" s="13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</row>
    <row r="46" spans="1:9" x14ac:dyDescent="0.2">
      <c r="A46" s="13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</row>
    <row r="47" spans="1:9" x14ac:dyDescent="0.2">
      <c r="A47" s="13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</row>
    <row r="48" spans="1:9" x14ac:dyDescent="0.2">
      <c r="A48" s="13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</row>
    <row r="49" spans="1:6" x14ac:dyDescent="0.2">
      <c r="A49" s="13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</row>
    <row r="50" spans="1:6" x14ac:dyDescent="0.2">
      <c r="A50" s="13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</row>
    <row r="51" spans="1:6" x14ac:dyDescent="0.2">
      <c r="A51" s="13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</row>
    <row r="52" spans="1:6" x14ac:dyDescent="0.2">
      <c r="A52" s="13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</row>
    <row r="53" spans="1:6" x14ac:dyDescent="0.2">
      <c r="A53" s="13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</row>
    <row r="54" spans="1:6" x14ac:dyDescent="0.2">
      <c r="A54" s="13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</row>
    <row r="55" spans="1:6" x14ac:dyDescent="0.2">
      <c r="A55" s="13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</row>
    <row r="56" spans="1:6" x14ac:dyDescent="0.2">
      <c r="A56" s="13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</row>
    <row r="57" spans="1:6" x14ac:dyDescent="0.2">
      <c r="A57" s="13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</row>
    <row r="58" spans="1:6" x14ac:dyDescent="0.2">
      <c r="A58" s="13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</row>
    <row r="59" spans="1:6" x14ac:dyDescent="0.2">
      <c r="A59" s="13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</row>
    <row r="60" spans="1:6" x14ac:dyDescent="0.2">
      <c r="A60" s="13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</row>
    <row r="61" spans="1:6" x14ac:dyDescent="0.2">
      <c r="A61" s="13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</row>
    <row r="62" spans="1:6" x14ac:dyDescent="0.2">
      <c r="A62" s="13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</row>
    <row r="63" spans="1:6" x14ac:dyDescent="0.2">
      <c r="A63" s="13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</row>
    <row r="64" spans="1:6" x14ac:dyDescent="0.2">
      <c r="A64" s="13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</row>
    <row r="65" spans="1:6" x14ac:dyDescent="0.2">
      <c r="A65" s="13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</row>
    <row r="66" spans="1:6" x14ac:dyDescent="0.2">
      <c r="A66" s="13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</row>
    <row r="67" spans="1:6" x14ac:dyDescent="0.2">
      <c r="A67" s="13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</row>
    <row r="68" spans="1:6" x14ac:dyDescent="0.2">
      <c r="A68" s="13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</row>
    <row r="69" spans="1:6" x14ac:dyDescent="0.2">
      <c r="A69" s="13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</row>
    <row r="70" spans="1:6" x14ac:dyDescent="0.2">
      <c r="A70" s="13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</row>
    <row r="71" spans="1:6" x14ac:dyDescent="0.2">
      <c r="A71" s="13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</row>
    <row r="72" spans="1:6" x14ac:dyDescent="0.2">
      <c r="A72" s="13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</row>
    <row r="73" spans="1:6" x14ac:dyDescent="0.2">
      <c r="A73" s="13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</row>
    <row r="74" spans="1:6" x14ac:dyDescent="0.2">
      <c r="A74" s="13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</row>
    <row r="75" spans="1:6" x14ac:dyDescent="0.2">
      <c r="A75" s="13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</row>
    <row r="76" spans="1:6" x14ac:dyDescent="0.2">
      <c r="A76" s="13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</row>
    <row r="77" spans="1:6" x14ac:dyDescent="0.2">
      <c r="A77" s="13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</row>
    <row r="78" spans="1:6" x14ac:dyDescent="0.2">
      <c r="A78" s="13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</row>
    <row r="79" spans="1:6" x14ac:dyDescent="0.2">
      <c r="A79" s="13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</row>
    <row r="80" spans="1:6" x14ac:dyDescent="0.2">
      <c r="A80" s="13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</row>
    <row r="81" spans="1:6" x14ac:dyDescent="0.2">
      <c r="A81" s="13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</row>
    <row r="82" spans="1:6" x14ac:dyDescent="0.2">
      <c r="A82" s="13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</row>
    <row r="83" spans="1:6" x14ac:dyDescent="0.2">
      <c r="A83" s="13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</row>
    <row r="84" spans="1:6" x14ac:dyDescent="0.2">
      <c r="A84" s="13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</row>
    <row r="85" spans="1:6" x14ac:dyDescent="0.2">
      <c r="A85" s="13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</row>
    <row r="86" spans="1:6" x14ac:dyDescent="0.2">
      <c r="A86" s="13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</row>
    <row r="87" spans="1:6" x14ac:dyDescent="0.2">
      <c r="A87" s="13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</row>
    <row r="88" spans="1:6" x14ac:dyDescent="0.2">
      <c r="A88" s="13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</row>
    <row r="89" spans="1:6" x14ac:dyDescent="0.2">
      <c r="A89" s="13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</row>
    <row r="90" spans="1:6" x14ac:dyDescent="0.2">
      <c r="A90" s="13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</row>
    <row r="91" spans="1:6" x14ac:dyDescent="0.2">
      <c r="A91" s="13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</row>
    <row r="92" spans="1:6" x14ac:dyDescent="0.2">
      <c r="A92" s="13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</row>
    <row r="93" spans="1:6" x14ac:dyDescent="0.2">
      <c r="A93" s="13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</row>
    <row r="94" spans="1:6" x14ac:dyDescent="0.2">
      <c r="A94" s="13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</row>
    <row r="95" spans="1:6" x14ac:dyDescent="0.2">
      <c r="A95" s="13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</row>
    <row r="96" spans="1:6" x14ac:dyDescent="0.2">
      <c r="A96" s="13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</row>
    <row r="97" spans="1:6" x14ac:dyDescent="0.2">
      <c r="A97" s="13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</row>
    <row r="98" spans="1:6" x14ac:dyDescent="0.2">
      <c r="A98" s="13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</row>
    <row r="99" spans="1:6" x14ac:dyDescent="0.2">
      <c r="A99" s="13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</row>
    <row r="100" spans="1:6" x14ac:dyDescent="0.2">
      <c r="A100" s="13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</row>
    <row r="101" spans="1:6" x14ac:dyDescent="0.2">
      <c r="A101" s="13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</row>
    <row r="102" spans="1:6" x14ac:dyDescent="0.2">
      <c r="A102" s="13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</row>
    <row r="103" spans="1:6" x14ac:dyDescent="0.2">
      <c r="A103" s="13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</row>
    <row r="104" spans="1:6" x14ac:dyDescent="0.2">
      <c r="A104" s="13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</row>
    <row r="105" spans="1:6" x14ac:dyDescent="0.2">
      <c r="A105" s="13"/>
      <c r="B105" s="36"/>
      <c r="C105" s="36"/>
      <c r="D105" s="36"/>
      <c r="E105" s="36"/>
      <c r="F105" s="3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workbookViewId="0">
      <pane ySplit="1" topLeftCell="A2" activePane="bottomLeft" state="frozen"/>
      <selection pane="bottomLeft" activeCell="H1" sqref="H1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4.85546875" bestFit="1" customWidth="1"/>
    <col min="4" max="4" width="5" bestFit="1" customWidth="1"/>
    <col min="5" max="5" width="12.28515625" bestFit="1" customWidth="1"/>
    <col min="6" max="6" width="11.28515625" bestFit="1" customWidth="1"/>
    <col min="7" max="7" width="5.5703125" customWidth="1"/>
    <col min="8" max="8" width="11.42578125" customWidth="1"/>
    <col min="9" max="9" width="12.5703125" customWidth="1"/>
    <col min="10" max="10" width="10.5703125" customWidth="1"/>
    <col min="12" max="12" width="9.85546875" customWidth="1"/>
  </cols>
  <sheetData>
    <row r="1" spans="1:13" x14ac:dyDescent="0.2">
      <c r="A1" s="84" t="s">
        <v>197</v>
      </c>
      <c r="B1" s="84" t="s">
        <v>198</v>
      </c>
      <c r="C1" s="84" t="s">
        <v>199</v>
      </c>
      <c r="D1" s="84" t="s">
        <v>200</v>
      </c>
      <c r="E1" s="84" t="s">
        <v>201</v>
      </c>
      <c r="F1" s="84" t="s">
        <v>202</v>
      </c>
    </row>
    <row r="2" spans="1:13" x14ac:dyDescent="0.2">
      <c r="A2" s="13">
        <v>1</v>
      </c>
      <c r="B2" s="37">
        <v>35</v>
      </c>
      <c r="C2" s="36" t="s">
        <v>203</v>
      </c>
      <c r="D2" s="36">
        <v>2</v>
      </c>
      <c r="E2" s="36">
        <v>0</v>
      </c>
      <c r="F2" s="36">
        <v>10</v>
      </c>
    </row>
    <row r="3" spans="1:13" x14ac:dyDescent="0.2">
      <c r="A3" s="13">
        <v>2</v>
      </c>
      <c r="B3" s="37">
        <v>51</v>
      </c>
      <c r="C3" s="36" t="s">
        <v>204</v>
      </c>
      <c r="D3" s="36">
        <v>2</v>
      </c>
      <c r="E3" s="36">
        <v>20</v>
      </c>
      <c r="F3" s="36">
        <v>1</v>
      </c>
    </row>
    <row r="4" spans="1:13" x14ac:dyDescent="0.2">
      <c r="A4" s="13">
        <v>3</v>
      </c>
      <c r="B4" s="37">
        <v>57</v>
      </c>
      <c r="C4" s="36" t="s">
        <v>203</v>
      </c>
      <c r="D4" s="36">
        <v>2</v>
      </c>
      <c r="E4" s="36">
        <v>0</v>
      </c>
      <c r="F4" s="36">
        <v>10</v>
      </c>
      <c r="H4" t="s">
        <v>367</v>
      </c>
    </row>
    <row r="5" spans="1:13" ht="13.5" thickBot="1" x14ac:dyDescent="0.25">
      <c r="A5" s="13">
        <v>4</v>
      </c>
      <c r="B5" s="37">
        <v>58</v>
      </c>
      <c r="C5" s="36" t="s">
        <v>203</v>
      </c>
      <c r="D5" s="36">
        <v>1</v>
      </c>
      <c r="E5" s="36">
        <v>0</v>
      </c>
      <c r="F5" s="36">
        <v>10</v>
      </c>
    </row>
    <row r="6" spans="1:13" x14ac:dyDescent="0.2">
      <c r="A6" s="13">
        <v>5</v>
      </c>
      <c r="B6" s="37">
        <v>28</v>
      </c>
      <c r="C6" s="36" t="s">
        <v>203</v>
      </c>
      <c r="D6" s="36">
        <v>1</v>
      </c>
      <c r="E6" s="36">
        <v>5</v>
      </c>
      <c r="F6" s="36">
        <v>2</v>
      </c>
      <c r="H6" s="107" t="s">
        <v>368</v>
      </c>
      <c r="I6" s="107"/>
    </row>
    <row r="7" spans="1:13" x14ac:dyDescent="0.2">
      <c r="A7" s="13">
        <v>6</v>
      </c>
      <c r="B7" s="37">
        <v>36</v>
      </c>
      <c r="C7" s="36" t="s">
        <v>203</v>
      </c>
      <c r="D7" s="36">
        <v>1</v>
      </c>
      <c r="E7" s="36">
        <v>1</v>
      </c>
      <c r="F7" s="36">
        <v>1</v>
      </c>
      <c r="H7" s="31" t="s">
        <v>369</v>
      </c>
      <c r="I7" s="31">
        <v>0.33028410568221472</v>
      </c>
    </row>
    <row r="8" spans="1:13" x14ac:dyDescent="0.2">
      <c r="A8" s="13">
        <v>7</v>
      </c>
      <c r="B8" s="37">
        <v>37</v>
      </c>
      <c r="C8" s="36" t="s">
        <v>203</v>
      </c>
      <c r="D8" s="36">
        <v>2</v>
      </c>
      <c r="E8" s="36">
        <v>0</v>
      </c>
      <c r="F8" s="36">
        <v>10</v>
      </c>
      <c r="H8" s="31" t="s">
        <v>370</v>
      </c>
      <c r="I8" s="72">
        <v>0.1090875904663004</v>
      </c>
    </row>
    <row r="9" spans="1:13" x14ac:dyDescent="0.2">
      <c r="A9" s="13">
        <v>8</v>
      </c>
      <c r="B9" s="37">
        <v>67</v>
      </c>
      <c r="C9" s="36" t="s">
        <v>203</v>
      </c>
      <c r="D9" s="36">
        <v>1</v>
      </c>
      <c r="E9" s="36">
        <v>8</v>
      </c>
      <c r="F9" s="36">
        <v>3</v>
      </c>
      <c r="H9" s="31" t="s">
        <v>371</v>
      </c>
      <c r="I9" s="31">
        <v>0.10026667552042219</v>
      </c>
    </row>
    <row r="10" spans="1:13" x14ac:dyDescent="0.2">
      <c r="A10" s="13">
        <v>9</v>
      </c>
      <c r="B10" s="37">
        <v>79</v>
      </c>
      <c r="C10" s="36" t="s">
        <v>204</v>
      </c>
      <c r="D10" s="36">
        <v>1</v>
      </c>
      <c r="E10" s="36">
        <v>0</v>
      </c>
      <c r="F10" s="36">
        <v>10</v>
      </c>
      <c r="H10" s="31" t="s">
        <v>221</v>
      </c>
      <c r="I10" s="31">
        <v>4.6138032081005855</v>
      </c>
    </row>
    <row r="11" spans="1:13" ht="13.5" thickBot="1" x14ac:dyDescent="0.25">
      <c r="A11" s="13">
        <v>10</v>
      </c>
      <c r="B11" s="37">
        <v>84</v>
      </c>
      <c r="C11" s="36" t="s">
        <v>204</v>
      </c>
      <c r="D11" s="36">
        <v>2</v>
      </c>
      <c r="E11" s="36">
        <v>5</v>
      </c>
      <c r="F11" s="36">
        <v>2</v>
      </c>
      <c r="H11" s="32" t="s">
        <v>77</v>
      </c>
      <c r="I11" s="32">
        <v>103</v>
      </c>
    </row>
    <row r="12" spans="1:13" x14ac:dyDescent="0.2">
      <c r="A12" s="13">
        <v>11</v>
      </c>
      <c r="B12" s="37">
        <v>27</v>
      </c>
      <c r="C12" s="36" t="s">
        <v>204</v>
      </c>
      <c r="D12" s="36">
        <v>1</v>
      </c>
      <c r="E12" s="36">
        <v>2</v>
      </c>
      <c r="F12" s="36">
        <v>1</v>
      </c>
    </row>
    <row r="13" spans="1:13" ht="13.5" thickBot="1" x14ac:dyDescent="0.25">
      <c r="A13" s="13">
        <v>12</v>
      </c>
      <c r="B13" s="37">
        <v>72</v>
      </c>
      <c r="C13" s="36" t="s">
        <v>204</v>
      </c>
      <c r="D13" s="36">
        <v>2</v>
      </c>
      <c r="E13" s="36">
        <v>0</v>
      </c>
      <c r="F13" s="36">
        <v>10</v>
      </c>
      <c r="H13" t="s">
        <v>104</v>
      </c>
    </row>
    <row r="14" spans="1:13" x14ac:dyDescent="0.2">
      <c r="A14" s="13">
        <v>13</v>
      </c>
      <c r="B14" s="37">
        <v>37</v>
      </c>
      <c r="C14" s="36" t="s">
        <v>203</v>
      </c>
      <c r="D14" s="36">
        <v>1</v>
      </c>
      <c r="E14" s="36">
        <v>2</v>
      </c>
      <c r="F14" s="36">
        <v>2</v>
      </c>
      <c r="H14" s="71"/>
      <c r="I14" s="71" t="s">
        <v>80</v>
      </c>
      <c r="J14" s="71" t="s">
        <v>106</v>
      </c>
      <c r="K14" s="71" t="s">
        <v>107</v>
      </c>
      <c r="L14" s="71" t="s">
        <v>86</v>
      </c>
      <c r="M14" s="71" t="s">
        <v>372</v>
      </c>
    </row>
    <row r="15" spans="1:13" x14ac:dyDescent="0.2">
      <c r="A15" s="13">
        <v>14</v>
      </c>
      <c r="B15" s="37">
        <v>72</v>
      </c>
      <c r="C15" s="36" t="s">
        <v>203</v>
      </c>
      <c r="D15" s="36">
        <v>1</v>
      </c>
      <c r="E15" s="36">
        <v>0</v>
      </c>
      <c r="F15" s="36">
        <v>10</v>
      </c>
      <c r="H15" s="31" t="s">
        <v>373</v>
      </c>
      <c r="I15" s="31">
        <v>1</v>
      </c>
      <c r="J15" s="31">
        <v>263.25695157132441</v>
      </c>
      <c r="K15" s="31">
        <v>263.25695157132441</v>
      </c>
      <c r="L15" s="31">
        <v>12.366924648476996</v>
      </c>
      <c r="M15" s="31">
        <v>6.5620367602683483E-4</v>
      </c>
    </row>
    <row r="16" spans="1:13" x14ac:dyDescent="0.2">
      <c r="A16" s="13">
        <v>15</v>
      </c>
      <c r="B16" s="37">
        <v>29</v>
      </c>
      <c r="C16" s="36" t="s">
        <v>204</v>
      </c>
      <c r="D16" s="36">
        <v>1</v>
      </c>
      <c r="E16" s="36">
        <v>20</v>
      </c>
      <c r="F16" s="36">
        <v>2</v>
      </c>
      <c r="H16" s="31" t="s">
        <v>374</v>
      </c>
      <c r="I16" s="31">
        <v>101</v>
      </c>
      <c r="J16" s="31">
        <v>2150.0051843510046</v>
      </c>
      <c r="K16" s="31">
        <v>21.287180043079253</v>
      </c>
      <c r="L16" s="31"/>
      <c r="M16" s="31"/>
    </row>
    <row r="17" spans="1:16" ht="13.5" thickBot="1" x14ac:dyDescent="0.25">
      <c r="A17" s="13">
        <v>16</v>
      </c>
      <c r="B17" s="37">
        <v>29</v>
      </c>
      <c r="C17" s="36" t="s">
        <v>204</v>
      </c>
      <c r="D17" s="36">
        <v>2</v>
      </c>
      <c r="E17" s="36">
        <v>14</v>
      </c>
      <c r="F17" s="36">
        <v>3</v>
      </c>
      <c r="H17" s="32" t="s">
        <v>113</v>
      </c>
      <c r="I17" s="32">
        <v>102</v>
      </c>
      <c r="J17" s="32">
        <v>2413.262135922329</v>
      </c>
      <c r="K17" s="32"/>
      <c r="L17" s="32"/>
      <c r="M17" s="32"/>
    </row>
    <row r="18" spans="1:16" ht="13.5" thickBot="1" x14ac:dyDescent="0.25">
      <c r="A18" s="13">
        <v>17</v>
      </c>
      <c r="B18" s="37">
        <v>64</v>
      </c>
      <c r="C18" s="36" t="s">
        <v>204</v>
      </c>
      <c r="D18" s="36">
        <v>1</v>
      </c>
      <c r="E18" s="36">
        <v>15</v>
      </c>
      <c r="F18" s="36">
        <v>3</v>
      </c>
    </row>
    <row r="19" spans="1:16" x14ac:dyDescent="0.2">
      <c r="A19" s="13">
        <v>18</v>
      </c>
      <c r="B19" s="37">
        <v>54</v>
      </c>
      <c r="C19" s="36" t="s">
        <v>203</v>
      </c>
      <c r="D19" s="36">
        <v>2</v>
      </c>
      <c r="E19" s="36">
        <v>5</v>
      </c>
      <c r="F19" s="36">
        <v>2</v>
      </c>
      <c r="H19" s="71"/>
      <c r="I19" s="154" t="s">
        <v>375</v>
      </c>
      <c r="J19" s="71" t="s">
        <v>221</v>
      </c>
      <c r="K19" s="71" t="s">
        <v>81</v>
      </c>
      <c r="L19" s="154" t="s">
        <v>108</v>
      </c>
      <c r="M19" s="71" t="s">
        <v>376</v>
      </c>
      <c r="N19" s="71" t="s">
        <v>377</v>
      </c>
      <c r="O19" s="71" t="s">
        <v>378</v>
      </c>
      <c r="P19" s="71" t="s">
        <v>379</v>
      </c>
    </row>
    <row r="20" spans="1:16" x14ac:dyDescent="0.2">
      <c r="A20" s="13">
        <v>19</v>
      </c>
      <c r="B20" s="37">
        <v>32</v>
      </c>
      <c r="C20" s="36" t="s">
        <v>204</v>
      </c>
      <c r="D20" s="36">
        <v>2</v>
      </c>
      <c r="E20" s="36">
        <v>5</v>
      </c>
      <c r="F20" s="36">
        <v>1</v>
      </c>
      <c r="H20" s="31" t="s">
        <v>380</v>
      </c>
      <c r="I20" s="72">
        <v>7.7817130085262134</v>
      </c>
      <c r="J20" s="31">
        <v>1.2442196230547751</v>
      </c>
      <c r="K20" s="31">
        <v>6.2542921396953677</v>
      </c>
      <c r="L20" s="72">
        <v>9.683990050069892E-9</v>
      </c>
      <c r="M20" s="31">
        <v>5.3135159677867208</v>
      </c>
      <c r="N20" s="31">
        <v>10.249910049265706</v>
      </c>
      <c r="O20" s="31">
        <v>5.3135159677867208</v>
      </c>
      <c r="P20" s="31">
        <v>10.249910049265706</v>
      </c>
    </row>
    <row r="21" spans="1:16" ht="13.5" thickBot="1" x14ac:dyDescent="0.25">
      <c r="A21" s="13">
        <v>20</v>
      </c>
      <c r="B21" s="37">
        <v>79</v>
      </c>
      <c r="C21" s="36" t="s">
        <v>203</v>
      </c>
      <c r="D21" s="36">
        <v>2</v>
      </c>
      <c r="E21" s="36">
        <v>0</v>
      </c>
      <c r="F21" s="36">
        <v>10</v>
      </c>
      <c r="H21" s="32" t="s">
        <v>198</v>
      </c>
      <c r="I21" s="153">
        <v>-8.5389057577488284E-2</v>
      </c>
      <c r="J21" s="32">
        <v>2.4281268033950046E-2</v>
      </c>
      <c r="K21" s="32">
        <v>-3.5166638520730213</v>
      </c>
      <c r="L21" s="153">
        <v>6.5620367602681196E-4</v>
      </c>
      <c r="M21" s="32">
        <v>-0.13355656176750985</v>
      </c>
      <c r="N21" s="32">
        <v>-3.7221553387466702E-2</v>
      </c>
      <c r="O21" s="32">
        <v>-0.13355656176750985</v>
      </c>
      <c r="P21" s="32">
        <v>-3.7221553387466702E-2</v>
      </c>
    </row>
    <row r="22" spans="1:16" x14ac:dyDescent="0.2">
      <c r="A22" s="13">
        <v>21</v>
      </c>
      <c r="B22" s="37">
        <v>34</v>
      </c>
      <c r="C22" s="36" t="s">
        <v>204</v>
      </c>
      <c r="D22" s="36">
        <v>2</v>
      </c>
      <c r="E22" s="36">
        <v>12</v>
      </c>
      <c r="F22" s="36">
        <v>3</v>
      </c>
    </row>
    <row r="23" spans="1:16" x14ac:dyDescent="0.2">
      <c r="A23" s="13">
        <v>22</v>
      </c>
      <c r="B23" s="37">
        <v>71</v>
      </c>
      <c r="C23" s="36" t="s">
        <v>203</v>
      </c>
      <c r="D23" s="36">
        <v>2</v>
      </c>
      <c r="E23" s="36">
        <v>0</v>
      </c>
      <c r="F23" s="36">
        <v>10</v>
      </c>
      <c r="H23" s="149" t="s">
        <v>394</v>
      </c>
      <c r="I23" s="88"/>
      <c r="J23" s="88"/>
      <c r="K23" s="88"/>
      <c r="L23" s="88"/>
      <c r="M23" s="88"/>
      <c r="N23" s="88"/>
    </row>
    <row r="24" spans="1:16" x14ac:dyDescent="0.2">
      <c r="A24" s="13">
        <v>23</v>
      </c>
      <c r="B24" s="37">
        <v>56</v>
      </c>
      <c r="C24" s="36" t="s">
        <v>203</v>
      </c>
      <c r="D24" s="36">
        <v>2</v>
      </c>
      <c r="E24" s="36">
        <v>0</v>
      </c>
      <c r="F24" s="36">
        <v>10</v>
      </c>
    </row>
    <row r="25" spans="1:16" x14ac:dyDescent="0.2">
      <c r="A25" s="13">
        <v>24</v>
      </c>
      <c r="B25" s="37">
        <v>46</v>
      </c>
      <c r="C25" s="36" t="s">
        <v>204</v>
      </c>
      <c r="D25" s="36">
        <v>1</v>
      </c>
      <c r="E25" s="36">
        <v>10</v>
      </c>
      <c r="F25" s="36">
        <v>1</v>
      </c>
    </row>
    <row r="26" spans="1:16" ht="15" x14ac:dyDescent="0.25">
      <c r="A26" s="13">
        <v>25</v>
      </c>
      <c r="B26" s="37">
        <v>20</v>
      </c>
      <c r="C26" s="36" t="s">
        <v>203</v>
      </c>
      <c r="D26" s="36">
        <v>2</v>
      </c>
      <c r="E26" s="36">
        <v>1</v>
      </c>
      <c r="F26" s="36">
        <v>2</v>
      </c>
      <c r="H26" s="29" t="s">
        <v>387</v>
      </c>
    </row>
    <row r="27" spans="1:16" ht="14.25" x14ac:dyDescent="0.2">
      <c r="A27" s="13">
        <v>26</v>
      </c>
      <c r="B27" s="37">
        <v>37</v>
      </c>
      <c r="C27" s="36" t="s">
        <v>203</v>
      </c>
      <c r="D27" s="36">
        <v>2</v>
      </c>
      <c r="E27" s="36">
        <v>0</v>
      </c>
      <c r="F27" s="36">
        <v>10</v>
      </c>
      <c r="H27" s="29" t="s">
        <v>388</v>
      </c>
    </row>
    <row r="28" spans="1:16" ht="14.25" x14ac:dyDescent="0.2">
      <c r="A28" s="13">
        <v>27</v>
      </c>
      <c r="B28" s="37">
        <v>22</v>
      </c>
      <c r="C28" s="36" t="s">
        <v>204</v>
      </c>
      <c r="D28" s="36">
        <v>1</v>
      </c>
      <c r="E28" s="36">
        <v>15</v>
      </c>
      <c r="F28" s="36">
        <v>2</v>
      </c>
      <c r="H28" s="29"/>
    </row>
    <row r="29" spans="1:16" ht="15" x14ac:dyDescent="0.25">
      <c r="A29" s="13">
        <v>28</v>
      </c>
      <c r="B29" s="37">
        <v>21</v>
      </c>
      <c r="C29" s="36" t="s">
        <v>204</v>
      </c>
      <c r="D29" s="36">
        <v>2</v>
      </c>
      <c r="E29" s="36">
        <v>12</v>
      </c>
      <c r="F29" s="36">
        <v>2</v>
      </c>
      <c r="H29" s="22" t="s">
        <v>395</v>
      </c>
    </row>
    <row r="30" spans="1:16" ht="15" x14ac:dyDescent="0.25">
      <c r="A30" s="13">
        <v>29</v>
      </c>
      <c r="B30" s="37">
        <v>30</v>
      </c>
      <c r="C30" s="36" t="s">
        <v>203</v>
      </c>
      <c r="D30" s="36">
        <v>1</v>
      </c>
      <c r="E30" s="36">
        <v>10</v>
      </c>
      <c r="F30" s="36">
        <v>3</v>
      </c>
      <c r="H30" s="151" t="s">
        <v>386</v>
      </c>
      <c r="I30" s="88"/>
      <c r="J30" s="88"/>
    </row>
    <row r="31" spans="1:16" ht="14.25" x14ac:dyDescent="0.2">
      <c r="A31" s="13">
        <v>30</v>
      </c>
      <c r="B31" s="37">
        <v>23</v>
      </c>
      <c r="C31" s="36" t="s">
        <v>204</v>
      </c>
      <c r="D31" s="36">
        <v>1</v>
      </c>
      <c r="E31" s="36">
        <v>4</v>
      </c>
      <c r="F31" s="36">
        <v>2</v>
      </c>
      <c r="H31" s="112" t="s">
        <v>406</v>
      </c>
    </row>
    <row r="32" spans="1:16" ht="14.25" x14ac:dyDescent="0.2">
      <c r="A32" s="13">
        <v>31</v>
      </c>
      <c r="B32" s="37">
        <v>31</v>
      </c>
      <c r="C32" s="36" t="s">
        <v>203</v>
      </c>
      <c r="D32" s="36">
        <v>2</v>
      </c>
      <c r="E32" s="36">
        <v>0</v>
      </c>
      <c r="F32" s="36">
        <v>10</v>
      </c>
      <c r="H32" s="112" t="s">
        <v>385</v>
      </c>
    </row>
    <row r="33" spans="1:13" ht="14.25" x14ac:dyDescent="0.2">
      <c r="A33" s="13">
        <v>32</v>
      </c>
      <c r="B33" s="37">
        <v>65</v>
      </c>
      <c r="C33" s="36" t="s">
        <v>204</v>
      </c>
      <c r="D33" s="36">
        <v>1</v>
      </c>
      <c r="E33" s="36">
        <v>0</v>
      </c>
      <c r="F33" s="36">
        <v>10</v>
      </c>
      <c r="H33" s="29" t="s">
        <v>389</v>
      </c>
    </row>
    <row r="34" spans="1:13" x14ac:dyDescent="0.2">
      <c r="A34" s="13">
        <v>33</v>
      </c>
      <c r="B34" s="37">
        <v>63</v>
      </c>
      <c r="C34" s="36" t="s">
        <v>203</v>
      </c>
      <c r="D34" s="36">
        <v>2</v>
      </c>
      <c r="E34" s="36">
        <v>5</v>
      </c>
      <c r="F34" s="36">
        <v>1</v>
      </c>
    </row>
    <row r="35" spans="1:13" ht="15" x14ac:dyDescent="0.25">
      <c r="A35" s="13">
        <v>34</v>
      </c>
      <c r="B35" s="37">
        <v>28</v>
      </c>
      <c r="C35" s="36" t="s">
        <v>203</v>
      </c>
      <c r="D35" s="36">
        <v>2</v>
      </c>
      <c r="E35" s="36">
        <v>0</v>
      </c>
      <c r="F35" s="36">
        <v>10</v>
      </c>
      <c r="H35" s="29" t="s">
        <v>390</v>
      </c>
    </row>
    <row r="36" spans="1:13" ht="14.25" x14ac:dyDescent="0.2">
      <c r="A36" s="13">
        <v>35</v>
      </c>
      <c r="B36" s="37">
        <v>25</v>
      </c>
      <c r="C36" s="36" t="s">
        <v>204</v>
      </c>
      <c r="D36" s="36">
        <v>1</v>
      </c>
      <c r="E36" s="36">
        <v>0</v>
      </c>
      <c r="F36" s="36">
        <v>10</v>
      </c>
      <c r="H36" s="29" t="s">
        <v>393</v>
      </c>
    </row>
    <row r="37" spans="1:13" ht="14.25" x14ac:dyDescent="0.2">
      <c r="A37" s="13">
        <v>36</v>
      </c>
      <c r="B37" s="37">
        <v>72</v>
      </c>
      <c r="C37" s="36" t="s">
        <v>204</v>
      </c>
      <c r="D37" s="36">
        <v>1</v>
      </c>
      <c r="E37" s="36">
        <v>5</v>
      </c>
      <c r="F37" s="36">
        <v>3</v>
      </c>
      <c r="H37" s="29" t="s">
        <v>392</v>
      </c>
    </row>
    <row r="38" spans="1:13" ht="14.25" x14ac:dyDescent="0.2">
      <c r="A38" s="13">
        <v>37</v>
      </c>
      <c r="B38" s="37">
        <v>66</v>
      </c>
      <c r="C38" s="36" t="s">
        <v>204</v>
      </c>
      <c r="D38" s="36">
        <v>1</v>
      </c>
      <c r="E38" s="36">
        <v>0</v>
      </c>
      <c r="F38" s="36">
        <v>10</v>
      </c>
      <c r="H38" s="29" t="s">
        <v>391</v>
      </c>
    </row>
    <row r="39" spans="1:13" ht="14.25" x14ac:dyDescent="0.2">
      <c r="A39" s="13">
        <v>38</v>
      </c>
      <c r="B39" s="37">
        <v>44</v>
      </c>
      <c r="C39" s="36" t="s">
        <v>203</v>
      </c>
      <c r="D39" s="36">
        <v>2</v>
      </c>
      <c r="E39" s="36">
        <v>5</v>
      </c>
      <c r="F39" s="36">
        <v>1</v>
      </c>
      <c r="H39" s="29" t="s">
        <v>400</v>
      </c>
    </row>
    <row r="40" spans="1:13" ht="14.25" x14ac:dyDescent="0.2">
      <c r="A40" s="13">
        <v>39</v>
      </c>
      <c r="B40" s="37">
        <v>41</v>
      </c>
      <c r="C40" s="36" t="s">
        <v>203</v>
      </c>
      <c r="D40" s="36">
        <v>1</v>
      </c>
      <c r="E40" s="36">
        <v>2</v>
      </c>
      <c r="F40" s="36">
        <v>1</v>
      </c>
      <c r="H40" s="29" t="s">
        <v>401</v>
      </c>
    </row>
    <row r="41" spans="1:13" x14ac:dyDescent="0.2">
      <c r="A41" s="13">
        <v>40</v>
      </c>
      <c r="B41" s="37">
        <v>76</v>
      </c>
      <c r="C41" s="36" t="s">
        <v>204</v>
      </c>
      <c r="D41" s="36">
        <v>1</v>
      </c>
      <c r="E41" s="36">
        <v>0</v>
      </c>
      <c r="F41" s="36">
        <v>10</v>
      </c>
    </row>
    <row r="42" spans="1:13" x14ac:dyDescent="0.2">
      <c r="A42" s="13">
        <v>41</v>
      </c>
      <c r="B42" s="37">
        <v>49</v>
      </c>
      <c r="C42" s="36" t="s">
        <v>204</v>
      </c>
      <c r="D42" s="36">
        <v>2</v>
      </c>
      <c r="E42" s="36">
        <v>3</v>
      </c>
      <c r="F42" s="36">
        <v>1</v>
      </c>
    </row>
    <row r="43" spans="1:13" x14ac:dyDescent="0.2">
      <c r="A43" s="13">
        <v>42</v>
      </c>
      <c r="B43" s="37">
        <v>37</v>
      </c>
      <c r="C43" s="36" t="s">
        <v>203</v>
      </c>
      <c r="D43" s="36">
        <v>2</v>
      </c>
      <c r="E43" s="36">
        <v>0</v>
      </c>
      <c r="F43" s="36">
        <v>10</v>
      </c>
    </row>
    <row r="44" spans="1:13" x14ac:dyDescent="0.2">
      <c r="A44" s="13">
        <v>43</v>
      </c>
      <c r="B44" s="37">
        <v>28</v>
      </c>
      <c r="C44" s="36" t="s">
        <v>204</v>
      </c>
      <c r="D44" s="36">
        <v>1</v>
      </c>
      <c r="E44" s="36">
        <v>8</v>
      </c>
      <c r="F44" s="36">
        <v>2</v>
      </c>
      <c r="H44" t="s">
        <v>381</v>
      </c>
    </row>
    <row r="45" spans="1:13" ht="13.5" thickBot="1" x14ac:dyDescent="0.25">
      <c r="A45" s="13">
        <v>44</v>
      </c>
      <c r="B45" s="37">
        <v>46</v>
      </c>
      <c r="C45" s="36" t="s">
        <v>204</v>
      </c>
      <c r="D45" s="36">
        <v>1</v>
      </c>
      <c r="E45" s="36">
        <v>0</v>
      </c>
      <c r="F45" s="36">
        <v>10</v>
      </c>
    </row>
    <row r="46" spans="1:13" x14ac:dyDescent="0.2">
      <c r="A46" s="13">
        <v>45</v>
      </c>
      <c r="B46" s="37">
        <v>29</v>
      </c>
      <c r="C46" s="36" t="s">
        <v>203</v>
      </c>
      <c r="D46" s="36">
        <v>1</v>
      </c>
      <c r="E46" s="36">
        <v>0</v>
      </c>
      <c r="F46" s="36">
        <v>10</v>
      </c>
      <c r="H46" s="71" t="s">
        <v>382</v>
      </c>
      <c r="I46" s="71" t="s">
        <v>383</v>
      </c>
      <c r="J46" s="71" t="s">
        <v>384</v>
      </c>
    </row>
    <row r="47" spans="1:13" x14ac:dyDescent="0.2">
      <c r="A47" s="13">
        <v>46</v>
      </c>
      <c r="B47" s="37">
        <v>42</v>
      </c>
      <c r="C47" s="36" t="s">
        <v>203</v>
      </c>
      <c r="D47" s="36">
        <v>1</v>
      </c>
      <c r="E47" s="36">
        <v>0</v>
      </c>
      <c r="F47" s="36">
        <v>10</v>
      </c>
      <c r="H47" s="31">
        <v>1</v>
      </c>
      <c r="I47" s="31">
        <v>4.7930959933141235</v>
      </c>
      <c r="J47" s="31">
        <v>-4.7930959933141235</v>
      </c>
      <c r="L47" s="73"/>
      <c r="M47" s="73"/>
    </row>
    <row r="48" spans="1:13" x14ac:dyDescent="0.2">
      <c r="A48" s="13">
        <v>47</v>
      </c>
      <c r="B48" s="37">
        <v>35</v>
      </c>
      <c r="C48" s="36" t="s">
        <v>203</v>
      </c>
      <c r="D48" s="36">
        <v>1</v>
      </c>
      <c r="E48" s="36">
        <v>0</v>
      </c>
      <c r="F48" s="36">
        <v>10</v>
      </c>
      <c r="H48" s="31">
        <v>2</v>
      </c>
      <c r="I48" s="31">
        <v>3.4268710720743112</v>
      </c>
      <c r="J48" s="31">
        <v>16.573128927925687</v>
      </c>
      <c r="L48" s="31"/>
      <c r="M48" s="31"/>
    </row>
    <row r="49" spans="1:13" x14ac:dyDescent="0.2">
      <c r="A49" s="13">
        <v>48</v>
      </c>
      <c r="B49" s="37">
        <v>37</v>
      </c>
      <c r="C49" s="36" t="s">
        <v>203</v>
      </c>
      <c r="D49" s="36">
        <v>1</v>
      </c>
      <c r="E49" s="36">
        <v>3</v>
      </c>
      <c r="F49" s="36">
        <v>2</v>
      </c>
      <c r="H49" s="31">
        <v>3</v>
      </c>
      <c r="I49" s="31">
        <v>2.9145367266093816</v>
      </c>
      <c r="J49" s="31">
        <v>-2.9145367266093816</v>
      </c>
      <c r="L49" s="31"/>
      <c r="M49" s="31"/>
    </row>
    <row r="50" spans="1:13" x14ac:dyDescent="0.2">
      <c r="A50" s="13">
        <v>49</v>
      </c>
      <c r="B50" s="37">
        <v>19</v>
      </c>
      <c r="C50" s="36" t="s">
        <v>203</v>
      </c>
      <c r="D50" s="36">
        <v>1</v>
      </c>
      <c r="E50" s="36">
        <v>3</v>
      </c>
      <c r="F50" s="36">
        <v>2</v>
      </c>
      <c r="H50" s="31">
        <v>4</v>
      </c>
      <c r="I50" s="31">
        <v>2.8291476690318929</v>
      </c>
      <c r="J50" s="31">
        <v>-2.8291476690318929</v>
      </c>
      <c r="L50" s="31"/>
      <c r="M50" s="31"/>
    </row>
    <row r="51" spans="1:13" x14ac:dyDescent="0.2">
      <c r="A51" s="13">
        <v>50</v>
      </c>
      <c r="B51" s="37">
        <v>77</v>
      </c>
      <c r="C51" s="36" t="s">
        <v>203</v>
      </c>
      <c r="D51" s="36">
        <v>1</v>
      </c>
      <c r="E51" s="36">
        <v>0</v>
      </c>
      <c r="F51" s="36">
        <v>10</v>
      </c>
      <c r="H51" s="31">
        <v>5</v>
      </c>
      <c r="I51" s="31">
        <v>5.3908193963565409</v>
      </c>
      <c r="J51" s="31">
        <v>-0.39081939635654095</v>
      </c>
      <c r="L51" s="31"/>
      <c r="M51" s="31"/>
    </row>
    <row r="52" spans="1:13" x14ac:dyDescent="0.2">
      <c r="A52" s="13">
        <v>51</v>
      </c>
      <c r="B52" s="37">
        <v>39</v>
      </c>
      <c r="C52" s="36" t="s">
        <v>203</v>
      </c>
      <c r="D52" s="36">
        <v>2</v>
      </c>
      <c r="E52" s="36">
        <v>2</v>
      </c>
      <c r="F52" s="36">
        <v>2</v>
      </c>
      <c r="H52" s="31">
        <v>6</v>
      </c>
      <c r="I52" s="31">
        <v>4.7077069357366348</v>
      </c>
      <c r="J52" s="31">
        <v>-3.7077069357366348</v>
      </c>
      <c r="L52" s="31"/>
      <c r="M52" s="31"/>
    </row>
    <row r="53" spans="1:13" x14ac:dyDescent="0.2">
      <c r="A53" s="13">
        <v>52</v>
      </c>
      <c r="B53" s="37">
        <v>71</v>
      </c>
      <c r="C53" s="36" t="s">
        <v>203</v>
      </c>
      <c r="D53" s="36">
        <v>2</v>
      </c>
      <c r="E53" s="36">
        <v>0</v>
      </c>
      <c r="F53" s="36">
        <v>10</v>
      </c>
      <c r="H53" s="31">
        <v>7</v>
      </c>
      <c r="I53" s="31">
        <v>4.622317878159147</v>
      </c>
      <c r="J53" s="31">
        <v>-4.622317878159147</v>
      </c>
      <c r="L53" s="31"/>
      <c r="M53" s="31"/>
    </row>
    <row r="54" spans="1:13" x14ac:dyDescent="0.2">
      <c r="A54" s="13">
        <v>53</v>
      </c>
      <c r="B54" s="37">
        <v>33</v>
      </c>
      <c r="C54" s="36" t="s">
        <v>204</v>
      </c>
      <c r="D54" s="36">
        <v>1</v>
      </c>
      <c r="E54" s="36">
        <v>10</v>
      </c>
      <c r="F54" s="36">
        <v>3</v>
      </c>
      <c r="H54" s="31">
        <v>8</v>
      </c>
      <c r="I54" s="31">
        <v>2.060646150834498</v>
      </c>
      <c r="J54" s="31">
        <v>5.939353849165502</v>
      </c>
      <c r="L54" s="31"/>
      <c r="M54" s="31"/>
    </row>
    <row r="55" spans="1:13" x14ac:dyDescent="0.2">
      <c r="A55" s="13">
        <v>54</v>
      </c>
      <c r="B55" s="37">
        <v>29</v>
      </c>
      <c r="C55" s="36" t="s">
        <v>204</v>
      </c>
      <c r="D55" s="36">
        <v>2</v>
      </c>
      <c r="E55" s="36">
        <v>20</v>
      </c>
      <c r="F55" s="36">
        <v>3</v>
      </c>
      <c r="H55" s="31">
        <v>9</v>
      </c>
      <c r="I55" s="31">
        <v>1.0359774599046387</v>
      </c>
      <c r="J55" s="31">
        <v>-1.0359774599046387</v>
      </c>
      <c r="L55" s="31"/>
      <c r="M55" s="31"/>
    </row>
    <row r="56" spans="1:13" x14ac:dyDescent="0.2">
      <c r="A56" s="13">
        <v>55</v>
      </c>
      <c r="B56" s="37">
        <v>51</v>
      </c>
      <c r="C56" s="36" t="s">
        <v>204</v>
      </c>
      <c r="D56" s="36">
        <v>1</v>
      </c>
      <c r="E56" s="36">
        <v>0</v>
      </c>
      <c r="F56" s="36">
        <v>10</v>
      </c>
      <c r="H56" s="31">
        <v>10</v>
      </c>
      <c r="I56" s="31">
        <v>0.60903217201719784</v>
      </c>
      <c r="J56" s="31">
        <v>4.3909678279828022</v>
      </c>
      <c r="L56" s="31"/>
      <c r="M56" s="31"/>
    </row>
    <row r="57" spans="1:13" x14ac:dyDescent="0.2">
      <c r="A57" s="13">
        <v>56</v>
      </c>
      <c r="B57" s="37">
        <v>49</v>
      </c>
      <c r="C57" s="36" t="s">
        <v>204</v>
      </c>
      <c r="D57" s="36">
        <v>1</v>
      </c>
      <c r="E57" s="36">
        <v>5</v>
      </c>
      <c r="F57" s="36">
        <v>1</v>
      </c>
      <c r="H57" s="31">
        <v>11</v>
      </c>
      <c r="I57" s="31">
        <v>5.4762084539340297</v>
      </c>
      <c r="J57" s="31">
        <v>-3.4762084539340297</v>
      </c>
      <c r="L57" s="31"/>
      <c r="M57" s="31"/>
    </row>
    <row r="58" spans="1:13" x14ac:dyDescent="0.2">
      <c r="A58" s="13">
        <v>57</v>
      </c>
      <c r="B58" s="37">
        <v>70</v>
      </c>
      <c r="C58" s="36" t="s">
        <v>203</v>
      </c>
      <c r="D58" s="36">
        <v>1</v>
      </c>
      <c r="E58" s="36">
        <v>0</v>
      </c>
      <c r="F58" s="36">
        <v>10</v>
      </c>
      <c r="H58" s="31">
        <v>12</v>
      </c>
      <c r="I58" s="31">
        <v>1.6337008629470571</v>
      </c>
      <c r="J58" s="31">
        <v>-1.6337008629470571</v>
      </c>
      <c r="L58" s="31"/>
      <c r="M58" s="31"/>
    </row>
    <row r="59" spans="1:13" x14ac:dyDescent="0.2">
      <c r="A59" s="13">
        <v>58</v>
      </c>
      <c r="B59" s="37">
        <v>26</v>
      </c>
      <c r="C59" s="36" t="s">
        <v>203</v>
      </c>
      <c r="D59" s="36">
        <v>1</v>
      </c>
      <c r="E59" s="36">
        <v>5</v>
      </c>
      <c r="F59" s="36">
        <v>1</v>
      </c>
      <c r="H59" s="31">
        <v>13</v>
      </c>
      <c r="I59" s="31">
        <v>4.622317878159147</v>
      </c>
      <c r="J59" s="31">
        <v>-2.622317878159147</v>
      </c>
    </row>
    <row r="60" spans="1:13" x14ac:dyDescent="0.2">
      <c r="A60" s="13">
        <v>59</v>
      </c>
      <c r="B60" s="37">
        <v>75</v>
      </c>
      <c r="C60" s="36" t="s">
        <v>203</v>
      </c>
      <c r="D60" s="36">
        <v>1</v>
      </c>
      <c r="E60" s="36">
        <v>0</v>
      </c>
      <c r="F60" s="36">
        <v>10</v>
      </c>
      <c r="H60" s="31">
        <v>14</v>
      </c>
      <c r="I60" s="31">
        <v>1.6337008629470571</v>
      </c>
      <c r="J60" s="31">
        <v>-1.6337008629470571</v>
      </c>
    </row>
    <row r="61" spans="1:13" x14ac:dyDescent="0.2">
      <c r="A61" s="13">
        <v>60</v>
      </c>
      <c r="B61" s="37">
        <v>66</v>
      </c>
      <c r="C61" s="36" t="s">
        <v>204</v>
      </c>
      <c r="D61" s="36">
        <v>2</v>
      </c>
      <c r="E61" s="36">
        <v>0</v>
      </c>
      <c r="F61" s="36">
        <v>10</v>
      </c>
      <c r="H61" s="31">
        <v>15</v>
      </c>
      <c r="I61" s="31">
        <v>5.3054303387790531</v>
      </c>
      <c r="J61" s="31">
        <v>14.694569661220946</v>
      </c>
    </row>
    <row r="62" spans="1:13" x14ac:dyDescent="0.2">
      <c r="A62" s="13">
        <v>61</v>
      </c>
      <c r="B62" s="37">
        <v>55</v>
      </c>
      <c r="C62" s="36" t="s">
        <v>204</v>
      </c>
      <c r="D62" s="36">
        <v>1</v>
      </c>
      <c r="E62" s="36">
        <v>3</v>
      </c>
      <c r="F62" s="36">
        <v>2</v>
      </c>
      <c r="H62" s="31">
        <v>16</v>
      </c>
      <c r="I62" s="31">
        <v>5.3054303387790531</v>
      </c>
      <c r="J62" s="31">
        <v>8.694569661220946</v>
      </c>
    </row>
    <row r="63" spans="1:13" x14ac:dyDescent="0.2">
      <c r="A63" s="13">
        <v>62</v>
      </c>
      <c r="B63" s="37">
        <v>59</v>
      </c>
      <c r="C63" s="36" t="s">
        <v>204</v>
      </c>
      <c r="D63" s="36">
        <v>2</v>
      </c>
      <c r="E63" s="36">
        <v>4</v>
      </c>
      <c r="F63" s="36">
        <v>2</v>
      </c>
      <c r="H63" s="31">
        <v>17</v>
      </c>
      <c r="I63" s="31">
        <v>2.3168133235669632</v>
      </c>
      <c r="J63" s="31">
        <v>12.683186676433037</v>
      </c>
    </row>
    <row r="64" spans="1:13" x14ac:dyDescent="0.2">
      <c r="A64" s="13">
        <v>63</v>
      </c>
      <c r="B64" s="37">
        <v>38</v>
      </c>
      <c r="C64" s="36" t="s">
        <v>203</v>
      </c>
      <c r="D64" s="36">
        <v>2</v>
      </c>
      <c r="E64" s="36">
        <v>0</v>
      </c>
      <c r="F64" s="36">
        <v>10</v>
      </c>
      <c r="H64" s="31">
        <v>18</v>
      </c>
      <c r="I64" s="31">
        <v>3.1707038993418459</v>
      </c>
      <c r="J64" s="31">
        <v>1.8292961006581541</v>
      </c>
    </row>
    <row r="65" spans="1:10" x14ac:dyDescent="0.2">
      <c r="A65" s="13">
        <v>64</v>
      </c>
      <c r="B65" s="37">
        <v>78</v>
      </c>
      <c r="C65" s="36" t="s">
        <v>204</v>
      </c>
      <c r="D65" s="36">
        <v>1</v>
      </c>
      <c r="E65" s="36">
        <v>2</v>
      </c>
      <c r="F65" s="36">
        <v>3</v>
      </c>
      <c r="H65" s="31">
        <v>19</v>
      </c>
      <c r="I65" s="31">
        <v>5.0492631660465879</v>
      </c>
      <c r="J65" s="31">
        <v>-4.926316604658787E-2</v>
      </c>
    </row>
    <row r="66" spans="1:10" x14ac:dyDescent="0.2">
      <c r="A66" s="13">
        <v>65</v>
      </c>
      <c r="B66" s="37">
        <v>50</v>
      </c>
      <c r="C66" s="36" t="s">
        <v>204</v>
      </c>
      <c r="D66" s="36">
        <v>2</v>
      </c>
      <c r="E66" s="36">
        <v>0</v>
      </c>
      <c r="F66" s="36">
        <v>10</v>
      </c>
      <c r="H66" s="31">
        <v>20</v>
      </c>
      <c r="I66" s="31">
        <v>1.0359774599046387</v>
      </c>
      <c r="J66" s="31">
        <v>-1.0359774599046387</v>
      </c>
    </row>
    <row r="67" spans="1:10" x14ac:dyDescent="0.2">
      <c r="A67" s="13">
        <v>66</v>
      </c>
      <c r="B67" s="37">
        <v>51</v>
      </c>
      <c r="C67" s="36" t="s">
        <v>203</v>
      </c>
      <c r="D67" s="36">
        <v>2</v>
      </c>
      <c r="E67" s="36">
        <v>12</v>
      </c>
      <c r="F67" s="36">
        <v>1</v>
      </c>
      <c r="H67" s="31">
        <v>21</v>
      </c>
      <c r="I67" s="31">
        <v>4.8784850508916122</v>
      </c>
      <c r="J67" s="31">
        <v>7.1215149491083878</v>
      </c>
    </row>
    <row r="68" spans="1:10" x14ac:dyDescent="0.2">
      <c r="A68" s="13">
        <v>67</v>
      </c>
      <c r="B68" s="37">
        <v>66</v>
      </c>
      <c r="C68" s="36" t="s">
        <v>204</v>
      </c>
      <c r="D68" s="36">
        <v>1</v>
      </c>
      <c r="E68" s="36">
        <v>1</v>
      </c>
      <c r="F68" s="36">
        <v>1</v>
      </c>
      <c r="H68" s="31">
        <v>22</v>
      </c>
      <c r="I68" s="31">
        <v>1.7190899205245449</v>
      </c>
      <c r="J68" s="31">
        <v>-1.7190899205245449</v>
      </c>
    </row>
    <row r="69" spans="1:10" x14ac:dyDescent="0.2">
      <c r="A69" s="13">
        <v>68</v>
      </c>
      <c r="B69" s="37">
        <v>37</v>
      </c>
      <c r="C69" s="36" t="s">
        <v>204</v>
      </c>
      <c r="D69" s="36">
        <v>1</v>
      </c>
      <c r="E69" s="36">
        <v>5</v>
      </c>
      <c r="F69" s="36">
        <v>2</v>
      </c>
      <c r="H69" s="31">
        <v>23</v>
      </c>
      <c r="I69" s="31">
        <v>2.9999257841868694</v>
      </c>
      <c r="J69" s="31">
        <v>-2.9999257841868694</v>
      </c>
    </row>
    <row r="70" spans="1:10" x14ac:dyDescent="0.2">
      <c r="A70" s="13">
        <v>69</v>
      </c>
      <c r="B70" s="37">
        <v>31</v>
      </c>
      <c r="C70" s="36" t="s">
        <v>203</v>
      </c>
      <c r="D70" s="36">
        <v>2</v>
      </c>
      <c r="E70" s="36">
        <v>10</v>
      </c>
      <c r="F70" s="36">
        <v>2</v>
      </c>
      <c r="H70" s="31">
        <v>24</v>
      </c>
      <c r="I70" s="31">
        <v>3.8538163599617525</v>
      </c>
      <c r="J70" s="31">
        <v>6.146183640038247</v>
      </c>
    </row>
    <row r="71" spans="1:10" x14ac:dyDescent="0.2">
      <c r="A71" s="13">
        <v>70</v>
      </c>
      <c r="B71" s="37">
        <v>62</v>
      </c>
      <c r="C71" s="36" t="s">
        <v>203</v>
      </c>
      <c r="D71" s="36">
        <v>1</v>
      </c>
      <c r="E71" s="36">
        <v>0</v>
      </c>
      <c r="F71" s="36">
        <v>10</v>
      </c>
      <c r="H71" s="31">
        <v>25</v>
      </c>
      <c r="I71" s="31">
        <v>6.073931856976448</v>
      </c>
      <c r="J71" s="31">
        <v>-5.073931856976448</v>
      </c>
    </row>
    <row r="72" spans="1:10" x14ac:dyDescent="0.2">
      <c r="A72" s="13">
        <v>71</v>
      </c>
      <c r="B72" s="37">
        <v>74</v>
      </c>
      <c r="C72" s="36" t="s">
        <v>203</v>
      </c>
      <c r="D72" s="36">
        <v>2</v>
      </c>
      <c r="E72" s="36">
        <v>0</v>
      </c>
      <c r="F72" s="36">
        <v>10</v>
      </c>
      <c r="H72" s="31">
        <v>26</v>
      </c>
      <c r="I72" s="31">
        <v>4.622317878159147</v>
      </c>
      <c r="J72" s="31">
        <v>-4.622317878159147</v>
      </c>
    </row>
    <row r="73" spans="1:10" x14ac:dyDescent="0.2">
      <c r="A73" s="13">
        <v>72</v>
      </c>
      <c r="B73" s="37">
        <v>24</v>
      </c>
      <c r="C73" s="36" t="s">
        <v>203</v>
      </c>
      <c r="D73" s="36">
        <v>2</v>
      </c>
      <c r="E73" s="36">
        <v>2</v>
      </c>
      <c r="F73" s="36">
        <v>1</v>
      </c>
      <c r="H73" s="31">
        <v>27</v>
      </c>
      <c r="I73" s="31">
        <v>5.9031537418214715</v>
      </c>
      <c r="J73" s="31">
        <v>9.0968462581785285</v>
      </c>
    </row>
    <row r="74" spans="1:10" x14ac:dyDescent="0.2">
      <c r="A74" s="13">
        <v>73</v>
      </c>
      <c r="B74" s="37">
        <v>51</v>
      </c>
      <c r="C74" s="36" t="s">
        <v>204</v>
      </c>
      <c r="D74" s="36">
        <v>1</v>
      </c>
      <c r="E74" s="36">
        <v>8</v>
      </c>
      <c r="F74" s="36">
        <v>3</v>
      </c>
      <c r="H74" s="31">
        <v>28</v>
      </c>
      <c r="I74" s="31">
        <v>5.9885427993989593</v>
      </c>
      <c r="J74" s="31">
        <v>6.0114572006010407</v>
      </c>
    </row>
    <row r="75" spans="1:10" x14ac:dyDescent="0.2">
      <c r="A75" s="13">
        <v>74</v>
      </c>
      <c r="B75" s="37">
        <v>79</v>
      </c>
      <c r="C75" s="36" t="s">
        <v>203</v>
      </c>
      <c r="D75" s="36">
        <v>1</v>
      </c>
      <c r="E75" s="36">
        <v>0</v>
      </c>
      <c r="F75" s="36">
        <v>10</v>
      </c>
      <c r="H75" s="31">
        <v>29</v>
      </c>
      <c r="I75" s="31">
        <v>5.2200412812015653</v>
      </c>
      <c r="J75" s="31">
        <v>4.7799587187984347</v>
      </c>
    </row>
    <row r="76" spans="1:10" x14ac:dyDescent="0.2">
      <c r="A76" s="13">
        <v>75</v>
      </c>
      <c r="B76" s="37">
        <v>81</v>
      </c>
      <c r="C76" s="36" t="s">
        <v>203</v>
      </c>
      <c r="D76" s="36">
        <v>1</v>
      </c>
      <c r="E76" s="36">
        <v>0</v>
      </c>
      <c r="F76" s="36">
        <v>10</v>
      </c>
      <c r="H76" s="31">
        <v>30</v>
      </c>
      <c r="I76" s="31">
        <v>5.8177646842439827</v>
      </c>
      <c r="J76" s="31">
        <v>-1.8177646842439827</v>
      </c>
    </row>
    <row r="77" spans="1:10" x14ac:dyDescent="0.2">
      <c r="A77" s="13">
        <v>76</v>
      </c>
      <c r="B77" s="37">
        <v>61</v>
      </c>
      <c r="C77" s="36" t="s">
        <v>204</v>
      </c>
      <c r="D77" s="36">
        <v>1</v>
      </c>
      <c r="E77" s="36">
        <v>0</v>
      </c>
      <c r="F77" s="36">
        <v>10</v>
      </c>
      <c r="H77" s="31">
        <v>31</v>
      </c>
      <c r="I77" s="31">
        <v>5.1346522236240766</v>
      </c>
      <c r="J77" s="31">
        <v>-5.1346522236240766</v>
      </c>
    </row>
    <row r="78" spans="1:10" x14ac:dyDescent="0.2">
      <c r="A78" s="13">
        <v>77</v>
      </c>
      <c r="B78" s="37">
        <v>24</v>
      </c>
      <c r="C78" s="36" t="s">
        <v>203</v>
      </c>
      <c r="D78" s="36">
        <v>1</v>
      </c>
      <c r="E78" s="36">
        <v>12</v>
      </c>
      <c r="F78" s="36">
        <v>3</v>
      </c>
      <c r="H78" s="31">
        <v>32</v>
      </c>
      <c r="I78" s="31">
        <v>2.2314242659894745</v>
      </c>
      <c r="J78" s="31">
        <v>-2.2314242659894745</v>
      </c>
    </row>
    <row r="79" spans="1:10" x14ac:dyDescent="0.2">
      <c r="A79" s="13">
        <v>78</v>
      </c>
      <c r="B79" s="37">
        <v>71</v>
      </c>
      <c r="C79" s="36" t="s">
        <v>203</v>
      </c>
      <c r="D79" s="36">
        <v>2</v>
      </c>
      <c r="E79" s="36">
        <v>0</v>
      </c>
      <c r="F79" s="36">
        <v>10</v>
      </c>
      <c r="H79" s="31">
        <v>33</v>
      </c>
      <c r="I79" s="31">
        <v>2.4022023811444519</v>
      </c>
      <c r="J79" s="31">
        <v>2.5977976188555481</v>
      </c>
    </row>
    <row r="80" spans="1:10" x14ac:dyDescent="0.2">
      <c r="A80" s="13">
        <v>79</v>
      </c>
      <c r="B80" s="37">
        <v>80</v>
      </c>
      <c r="C80" s="36" t="s">
        <v>203</v>
      </c>
      <c r="D80" s="36">
        <v>1</v>
      </c>
      <c r="E80" s="36">
        <v>5</v>
      </c>
      <c r="F80" s="36">
        <v>1</v>
      </c>
      <c r="H80" s="31">
        <v>34</v>
      </c>
      <c r="I80" s="31">
        <v>5.3908193963565409</v>
      </c>
      <c r="J80" s="31">
        <v>-5.3908193963565409</v>
      </c>
    </row>
    <row r="81" spans="1:10" x14ac:dyDescent="0.2">
      <c r="A81" s="13">
        <v>80</v>
      </c>
      <c r="B81" s="37">
        <v>67</v>
      </c>
      <c r="C81" s="36" t="s">
        <v>203</v>
      </c>
      <c r="D81" s="36">
        <v>2</v>
      </c>
      <c r="E81" s="36">
        <v>0</v>
      </c>
      <c r="F81" s="36">
        <v>10</v>
      </c>
      <c r="H81" s="31">
        <v>35</v>
      </c>
      <c r="I81" s="31">
        <v>5.6469865690890062</v>
      </c>
      <c r="J81" s="31">
        <v>-5.6469865690890062</v>
      </c>
    </row>
    <row r="82" spans="1:10" x14ac:dyDescent="0.2">
      <c r="A82" s="13">
        <v>81</v>
      </c>
      <c r="B82" s="37">
        <v>30</v>
      </c>
      <c r="C82" s="36" t="s">
        <v>203</v>
      </c>
      <c r="D82" s="36">
        <v>1</v>
      </c>
      <c r="E82" s="36">
        <v>1</v>
      </c>
      <c r="F82" s="36">
        <v>1</v>
      </c>
      <c r="H82" s="31">
        <v>36</v>
      </c>
      <c r="I82" s="31">
        <v>1.6337008629470571</v>
      </c>
      <c r="J82" s="31">
        <v>3.3662991370529429</v>
      </c>
    </row>
    <row r="83" spans="1:10" x14ac:dyDescent="0.2">
      <c r="A83" s="13">
        <v>82</v>
      </c>
      <c r="B83" s="37">
        <v>37</v>
      </c>
      <c r="C83" s="36" t="s">
        <v>203</v>
      </c>
      <c r="D83" s="36">
        <v>2</v>
      </c>
      <c r="E83" s="36">
        <v>4</v>
      </c>
      <c r="F83" s="36">
        <v>1</v>
      </c>
      <c r="H83" s="31">
        <v>37</v>
      </c>
      <c r="I83" s="31">
        <v>2.1460352084119867</v>
      </c>
      <c r="J83" s="31">
        <v>-2.1460352084119867</v>
      </c>
    </row>
    <row r="84" spans="1:10" x14ac:dyDescent="0.2">
      <c r="A84" s="13">
        <v>83</v>
      </c>
      <c r="B84" s="37">
        <v>26</v>
      </c>
      <c r="C84" s="36" t="s">
        <v>203</v>
      </c>
      <c r="D84" s="36">
        <v>2</v>
      </c>
      <c r="E84" s="36">
        <v>5</v>
      </c>
      <c r="F84" s="36">
        <v>1</v>
      </c>
      <c r="H84" s="31">
        <v>38</v>
      </c>
      <c r="I84" s="31">
        <v>4.0245944751167286</v>
      </c>
      <c r="J84" s="31">
        <v>0.97540552488327137</v>
      </c>
    </row>
    <row r="85" spans="1:10" x14ac:dyDescent="0.2">
      <c r="A85" s="13">
        <v>84</v>
      </c>
      <c r="B85" s="37">
        <v>35</v>
      </c>
      <c r="C85" s="36" t="s">
        <v>203</v>
      </c>
      <c r="D85" s="36">
        <v>2</v>
      </c>
      <c r="E85" s="36">
        <v>2</v>
      </c>
      <c r="F85" s="36">
        <v>1</v>
      </c>
      <c r="H85" s="31">
        <v>39</v>
      </c>
      <c r="I85" s="31">
        <v>4.2807616478491939</v>
      </c>
      <c r="J85" s="31">
        <v>-2.2807616478491939</v>
      </c>
    </row>
    <row r="86" spans="1:10" x14ac:dyDescent="0.2">
      <c r="A86" s="13">
        <v>85</v>
      </c>
      <c r="B86" s="37">
        <v>24</v>
      </c>
      <c r="C86" s="36" t="s">
        <v>203</v>
      </c>
      <c r="D86" s="36">
        <v>1</v>
      </c>
      <c r="E86" s="36">
        <v>7</v>
      </c>
      <c r="F86" s="36">
        <v>2</v>
      </c>
      <c r="H86" s="31">
        <v>40</v>
      </c>
      <c r="I86" s="31">
        <v>1.292144632637104</v>
      </c>
      <c r="J86" s="31">
        <v>-1.292144632637104</v>
      </c>
    </row>
    <row r="87" spans="1:10" x14ac:dyDescent="0.2">
      <c r="A87" s="13">
        <v>86</v>
      </c>
      <c r="B87" s="37">
        <v>22</v>
      </c>
      <c r="C87" s="36" t="s">
        <v>204</v>
      </c>
      <c r="D87" s="36">
        <v>1</v>
      </c>
      <c r="E87" s="36">
        <v>8</v>
      </c>
      <c r="F87" s="36">
        <v>2</v>
      </c>
      <c r="H87" s="31">
        <v>41</v>
      </c>
      <c r="I87" s="31">
        <v>3.5976491872292877</v>
      </c>
      <c r="J87" s="31">
        <v>-0.59764918722928773</v>
      </c>
    </row>
    <row r="88" spans="1:10" x14ac:dyDescent="0.2">
      <c r="A88" s="13">
        <v>87</v>
      </c>
      <c r="B88" s="37">
        <v>83</v>
      </c>
      <c r="C88" s="36" t="s">
        <v>204</v>
      </c>
      <c r="D88" s="36">
        <v>1</v>
      </c>
      <c r="E88" s="36">
        <v>5</v>
      </c>
      <c r="F88" s="36">
        <v>1</v>
      </c>
      <c r="H88" s="31">
        <v>42</v>
      </c>
      <c r="I88" s="31">
        <v>4.622317878159147</v>
      </c>
      <c r="J88" s="31">
        <v>-4.622317878159147</v>
      </c>
    </row>
    <row r="89" spans="1:10" x14ac:dyDescent="0.2">
      <c r="A89" s="13">
        <v>88</v>
      </c>
      <c r="B89" s="37">
        <v>46</v>
      </c>
      <c r="C89" s="36" t="s">
        <v>204</v>
      </c>
      <c r="D89" s="36">
        <v>1</v>
      </c>
      <c r="E89" s="36">
        <v>7</v>
      </c>
      <c r="F89" s="36">
        <v>3</v>
      </c>
      <c r="H89" s="31">
        <v>43</v>
      </c>
      <c r="I89" s="31">
        <v>5.3908193963565409</v>
      </c>
      <c r="J89" s="31">
        <v>2.6091806036434591</v>
      </c>
    </row>
    <row r="90" spans="1:10" x14ac:dyDescent="0.2">
      <c r="A90" s="13">
        <v>89</v>
      </c>
      <c r="B90" s="37">
        <v>38</v>
      </c>
      <c r="C90" s="36" t="s">
        <v>204</v>
      </c>
      <c r="D90" s="36">
        <v>2</v>
      </c>
      <c r="E90" s="36">
        <v>5</v>
      </c>
      <c r="F90" s="36">
        <v>1</v>
      </c>
      <c r="H90" s="31">
        <v>44</v>
      </c>
      <c r="I90" s="31">
        <v>3.8538163599617525</v>
      </c>
      <c r="J90" s="31">
        <v>-3.8538163599617525</v>
      </c>
    </row>
    <row r="91" spans="1:10" x14ac:dyDescent="0.2">
      <c r="A91" s="13">
        <v>90</v>
      </c>
      <c r="B91" s="37">
        <v>64</v>
      </c>
      <c r="C91" s="36" t="s">
        <v>203</v>
      </c>
      <c r="D91" s="36">
        <v>1</v>
      </c>
      <c r="E91" s="36">
        <v>0</v>
      </c>
      <c r="F91" s="36">
        <v>10</v>
      </c>
      <c r="H91" s="31">
        <v>45</v>
      </c>
      <c r="I91" s="31">
        <v>5.3054303387790531</v>
      </c>
      <c r="J91" s="31">
        <v>-5.3054303387790531</v>
      </c>
    </row>
    <row r="92" spans="1:10" x14ac:dyDescent="0.2">
      <c r="A92" s="13">
        <v>91</v>
      </c>
      <c r="B92" s="37">
        <v>55</v>
      </c>
      <c r="C92" s="36" t="s">
        <v>204</v>
      </c>
      <c r="D92" s="36">
        <v>2</v>
      </c>
      <c r="E92" s="36">
        <v>5</v>
      </c>
      <c r="F92" s="36">
        <v>1</v>
      </c>
      <c r="H92" s="31">
        <v>46</v>
      </c>
      <c r="I92" s="31">
        <v>4.1953725902717061</v>
      </c>
      <c r="J92" s="31">
        <v>-4.1953725902717061</v>
      </c>
    </row>
    <row r="93" spans="1:10" x14ac:dyDescent="0.2">
      <c r="A93" s="13">
        <v>92</v>
      </c>
      <c r="B93" s="37">
        <v>50</v>
      </c>
      <c r="C93" s="36" t="s">
        <v>204</v>
      </c>
      <c r="D93" s="36">
        <v>1</v>
      </c>
      <c r="E93" s="36">
        <v>2</v>
      </c>
      <c r="F93" s="36">
        <v>1</v>
      </c>
      <c r="H93" s="31">
        <v>47</v>
      </c>
      <c r="I93" s="31">
        <v>4.7930959933141235</v>
      </c>
      <c r="J93" s="31">
        <v>-4.7930959933141235</v>
      </c>
    </row>
    <row r="94" spans="1:10" x14ac:dyDescent="0.2">
      <c r="A94" s="13">
        <v>93</v>
      </c>
      <c r="B94" s="37">
        <v>28</v>
      </c>
      <c r="C94" s="36" t="s">
        <v>203</v>
      </c>
      <c r="D94" s="36">
        <v>1</v>
      </c>
      <c r="E94" s="36">
        <v>0</v>
      </c>
      <c r="F94" s="36">
        <v>10</v>
      </c>
      <c r="H94" s="31">
        <v>48</v>
      </c>
      <c r="I94" s="31">
        <v>4.622317878159147</v>
      </c>
      <c r="J94" s="31">
        <v>-1.622317878159147</v>
      </c>
    </row>
    <row r="95" spans="1:10" x14ac:dyDescent="0.2">
      <c r="A95" s="13">
        <v>94</v>
      </c>
      <c r="B95" s="37">
        <v>34</v>
      </c>
      <c r="C95" s="36" t="s">
        <v>204</v>
      </c>
      <c r="D95" s="36">
        <v>1</v>
      </c>
      <c r="E95" s="36">
        <v>1</v>
      </c>
      <c r="F95" s="36">
        <v>2</v>
      </c>
      <c r="H95" s="31">
        <v>49</v>
      </c>
      <c r="I95" s="31">
        <v>6.1593209145539358</v>
      </c>
      <c r="J95" s="31">
        <v>-3.1593209145539358</v>
      </c>
    </row>
    <row r="96" spans="1:10" x14ac:dyDescent="0.2">
      <c r="A96" s="13">
        <v>95</v>
      </c>
      <c r="B96" s="37">
        <v>54</v>
      </c>
      <c r="C96" s="36" t="s">
        <v>203</v>
      </c>
      <c r="D96" s="36">
        <v>2</v>
      </c>
      <c r="E96" s="36">
        <v>0</v>
      </c>
      <c r="F96" s="36">
        <v>10</v>
      </c>
      <c r="H96" s="31">
        <v>50</v>
      </c>
      <c r="I96" s="31">
        <v>1.2067555750596153</v>
      </c>
      <c r="J96" s="31">
        <v>-1.2067555750596153</v>
      </c>
    </row>
    <row r="97" spans="1:10" x14ac:dyDescent="0.2">
      <c r="A97" s="13">
        <v>96</v>
      </c>
      <c r="B97" s="37">
        <v>60</v>
      </c>
      <c r="C97" s="36" t="s">
        <v>204</v>
      </c>
      <c r="D97" s="36">
        <v>2</v>
      </c>
      <c r="E97" s="36">
        <v>1</v>
      </c>
      <c r="F97" s="36">
        <v>2</v>
      </c>
      <c r="H97" s="31">
        <v>51</v>
      </c>
      <c r="I97" s="31">
        <v>4.4515397630041704</v>
      </c>
      <c r="J97" s="31">
        <v>-2.4515397630041704</v>
      </c>
    </row>
    <row r="98" spans="1:10" x14ac:dyDescent="0.2">
      <c r="A98" s="13">
        <v>97</v>
      </c>
      <c r="B98" s="37">
        <v>27</v>
      </c>
      <c r="C98" s="36" t="s">
        <v>203</v>
      </c>
      <c r="D98" s="36">
        <v>2</v>
      </c>
      <c r="E98" s="36">
        <v>5</v>
      </c>
      <c r="F98" s="36">
        <v>2</v>
      </c>
      <c r="H98" s="31">
        <v>52</v>
      </c>
      <c r="I98" s="31">
        <v>1.7190899205245449</v>
      </c>
      <c r="J98" s="31">
        <v>-1.7190899205245449</v>
      </c>
    </row>
    <row r="99" spans="1:10" x14ac:dyDescent="0.2">
      <c r="A99" s="13">
        <v>98</v>
      </c>
      <c r="B99" s="37">
        <v>37</v>
      </c>
      <c r="C99" s="36" t="s">
        <v>204</v>
      </c>
      <c r="D99" s="36">
        <v>2</v>
      </c>
      <c r="E99" s="36">
        <v>0</v>
      </c>
      <c r="F99" s="36">
        <v>10</v>
      </c>
      <c r="H99" s="31">
        <v>53</v>
      </c>
      <c r="I99" s="31">
        <v>4.9638741084691</v>
      </c>
      <c r="J99" s="31">
        <v>5.0361258915309</v>
      </c>
    </row>
    <row r="100" spans="1:10" x14ac:dyDescent="0.2">
      <c r="A100" s="13">
        <v>99</v>
      </c>
      <c r="B100" s="37">
        <v>67</v>
      </c>
      <c r="C100" s="36" t="s">
        <v>203</v>
      </c>
      <c r="D100" s="36">
        <v>2</v>
      </c>
      <c r="E100" s="36">
        <v>0</v>
      </c>
      <c r="F100" s="36">
        <v>10</v>
      </c>
      <c r="H100" s="31">
        <v>54</v>
      </c>
      <c r="I100" s="31">
        <v>5.3054303387790531</v>
      </c>
      <c r="J100" s="31">
        <v>14.694569661220946</v>
      </c>
    </row>
    <row r="101" spans="1:10" x14ac:dyDescent="0.2">
      <c r="A101" s="13">
        <v>100</v>
      </c>
      <c r="B101" s="37">
        <v>23</v>
      </c>
      <c r="C101" s="36" t="s">
        <v>203</v>
      </c>
      <c r="D101" s="36">
        <v>2</v>
      </c>
      <c r="E101" s="36">
        <v>8</v>
      </c>
      <c r="F101" s="36">
        <v>3</v>
      </c>
      <c r="H101" s="31">
        <v>55</v>
      </c>
      <c r="I101" s="31">
        <v>3.4268710720743112</v>
      </c>
      <c r="J101" s="31">
        <v>-3.4268710720743112</v>
      </c>
    </row>
    <row r="102" spans="1:10" x14ac:dyDescent="0.2">
      <c r="A102" s="13">
        <v>101</v>
      </c>
      <c r="B102" s="37">
        <v>27</v>
      </c>
      <c r="C102" s="36" t="s">
        <v>203</v>
      </c>
      <c r="D102" s="36">
        <v>1</v>
      </c>
      <c r="E102" s="36">
        <v>2</v>
      </c>
      <c r="F102" s="36">
        <v>3</v>
      </c>
      <c r="H102" s="31">
        <v>56</v>
      </c>
      <c r="I102" s="31">
        <v>3.5976491872292877</v>
      </c>
      <c r="J102" s="31">
        <v>1.4023508127707123</v>
      </c>
    </row>
    <row r="103" spans="1:10" x14ac:dyDescent="0.2">
      <c r="A103" s="13">
        <v>102</v>
      </c>
      <c r="B103" s="37">
        <v>47</v>
      </c>
      <c r="C103" s="36" t="s">
        <v>204</v>
      </c>
      <c r="D103" s="36">
        <v>1</v>
      </c>
      <c r="E103" s="36">
        <v>8</v>
      </c>
      <c r="F103" s="36">
        <v>2</v>
      </c>
      <c r="H103" s="31">
        <v>57</v>
      </c>
      <c r="I103" s="31">
        <v>1.8044789781020336</v>
      </c>
      <c r="J103" s="31">
        <v>-1.8044789781020336</v>
      </c>
    </row>
    <row r="104" spans="1:10" x14ac:dyDescent="0.2">
      <c r="A104" s="13">
        <v>103</v>
      </c>
      <c r="B104" s="37">
        <v>54</v>
      </c>
      <c r="C104" s="36" t="s">
        <v>203</v>
      </c>
      <c r="D104" s="36">
        <v>2</v>
      </c>
      <c r="E104" s="36">
        <v>0</v>
      </c>
      <c r="F104" s="36">
        <v>10</v>
      </c>
      <c r="H104" s="31">
        <v>58</v>
      </c>
      <c r="I104" s="31">
        <v>5.5615975115115184</v>
      </c>
      <c r="J104" s="31">
        <v>-0.56159751151151838</v>
      </c>
    </row>
    <row r="105" spans="1:10" x14ac:dyDescent="0.2">
      <c r="H105" s="31">
        <v>59</v>
      </c>
      <c r="I105" s="31">
        <v>1.3775336902145918</v>
      </c>
      <c r="J105" s="31">
        <v>-1.3775336902145918</v>
      </c>
    </row>
    <row r="106" spans="1:10" x14ac:dyDescent="0.2">
      <c r="H106" s="31">
        <v>60</v>
      </c>
      <c r="I106" s="31">
        <v>2.1460352084119867</v>
      </c>
      <c r="J106" s="31">
        <v>-2.1460352084119867</v>
      </c>
    </row>
    <row r="107" spans="1:10" x14ac:dyDescent="0.2">
      <c r="H107" s="31">
        <v>61</v>
      </c>
      <c r="I107" s="31">
        <v>3.0853148417643581</v>
      </c>
      <c r="J107" s="31">
        <v>-8.5314841764358107E-2</v>
      </c>
    </row>
    <row r="108" spans="1:10" x14ac:dyDescent="0.2">
      <c r="H108" s="31">
        <v>62</v>
      </c>
      <c r="I108" s="31">
        <v>2.743758611454405</v>
      </c>
      <c r="J108" s="31">
        <v>1.256241388545595</v>
      </c>
    </row>
    <row r="109" spans="1:10" x14ac:dyDescent="0.2">
      <c r="H109" s="31">
        <v>63</v>
      </c>
      <c r="I109" s="31">
        <v>4.5369288205816591</v>
      </c>
      <c r="J109" s="31">
        <v>-4.5369288205816591</v>
      </c>
    </row>
    <row r="110" spans="1:10" x14ac:dyDescent="0.2">
      <c r="H110" s="31">
        <v>64</v>
      </c>
      <c r="I110" s="31">
        <v>1.1213665174821275</v>
      </c>
      <c r="J110" s="31">
        <v>0.87863348251787254</v>
      </c>
    </row>
    <row r="111" spans="1:10" x14ac:dyDescent="0.2">
      <c r="H111" s="31">
        <v>65</v>
      </c>
      <c r="I111" s="31">
        <v>3.512260129651799</v>
      </c>
      <c r="J111" s="31">
        <v>-3.512260129651799</v>
      </c>
    </row>
    <row r="112" spans="1:10" x14ac:dyDescent="0.2">
      <c r="H112" s="31">
        <v>66</v>
      </c>
      <c r="I112" s="31">
        <v>3.4268710720743112</v>
      </c>
      <c r="J112" s="31">
        <v>8.5731289279256888</v>
      </c>
    </row>
    <row r="113" spans="8:10" x14ac:dyDescent="0.2">
      <c r="H113" s="31">
        <v>67</v>
      </c>
      <c r="I113" s="31">
        <v>2.1460352084119867</v>
      </c>
      <c r="J113" s="31">
        <v>-1.1460352084119867</v>
      </c>
    </row>
    <row r="114" spans="8:10" x14ac:dyDescent="0.2">
      <c r="H114" s="31">
        <v>68</v>
      </c>
      <c r="I114" s="31">
        <v>4.622317878159147</v>
      </c>
      <c r="J114" s="31">
        <v>0.37768212184085304</v>
      </c>
    </row>
    <row r="115" spans="8:10" x14ac:dyDescent="0.2">
      <c r="H115" s="31">
        <v>69</v>
      </c>
      <c r="I115" s="31">
        <v>5.1346522236240766</v>
      </c>
      <c r="J115" s="31">
        <v>4.8653477763759234</v>
      </c>
    </row>
    <row r="116" spans="8:10" x14ac:dyDescent="0.2">
      <c r="H116" s="31">
        <v>70</v>
      </c>
      <c r="I116" s="31">
        <v>2.4875914387219398</v>
      </c>
      <c r="J116" s="31">
        <v>-2.4875914387219398</v>
      </c>
    </row>
    <row r="117" spans="8:10" x14ac:dyDescent="0.2">
      <c r="H117" s="31">
        <v>71</v>
      </c>
      <c r="I117" s="31">
        <v>1.4629227477920805</v>
      </c>
      <c r="J117" s="31">
        <v>-1.4629227477920805</v>
      </c>
    </row>
    <row r="118" spans="8:10" x14ac:dyDescent="0.2">
      <c r="H118" s="31">
        <v>72</v>
      </c>
      <c r="I118" s="31">
        <v>5.732375626666494</v>
      </c>
      <c r="J118" s="31">
        <v>-3.732375626666494</v>
      </c>
    </row>
    <row r="119" spans="8:10" x14ac:dyDescent="0.2">
      <c r="H119" s="31">
        <v>73</v>
      </c>
      <c r="I119" s="31">
        <v>3.4268710720743112</v>
      </c>
      <c r="J119" s="31">
        <v>4.5731289279256888</v>
      </c>
    </row>
    <row r="120" spans="8:10" x14ac:dyDescent="0.2">
      <c r="H120" s="31">
        <v>74</v>
      </c>
      <c r="I120" s="31">
        <v>1.0359774599046387</v>
      </c>
      <c r="J120" s="31">
        <v>-1.0359774599046387</v>
      </c>
    </row>
    <row r="121" spans="8:10" x14ac:dyDescent="0.2">
      <c r="H121" s="31">
        <v>75</v>
      </c>
      <c r="I121" s="31">
        <v>0.8651993447496622</v>
      </c>
      <c r="J121" s="31">
        <v>-0.8651993447496622</v>
      </c>
    </row>
    <row r="122" spans="8:10" x14ac:dyDescent="0.2">
      <c r="H122" s="31">
        <v>76</v>
      </c>
      <c r="I122" s="31">
        <v>2.5729804962994285</v>
      </c>
      <c r="J122" s="31">
        <v>-2.5729804962994285</v>
      </c>
    </row>
    <row r="123" spans="8:10" x14ac:dyDescent="0.2">
      <c r="H123" s="31">
        <v>77</v>
      </c>
      <c r="I123" s="31">
        <v>5.732375626666494</v>
      </c>
      <c r="J123" s="31">
        <v>6.267624373333506</v>
      </c>
    </row>
    <row r="124" spans="8:10" x14ac:dyDescent="0.2">
      <c r="H124" s="31">
        <v>78</v>
      </c>
      <c r="I124" s="31">
        <v>1.7190899205245449</v>
      </c>
      <c r="J124" s="31">
        <v>-1.7190899205245449</v>
      </c>
    </row>
    <row r="125" spans="8:10" x14ac:dyDescent="0.2">
      <c r="H125" s="31">
        <v>79</v>
      </c>
      <c r="I125" s="31">
        <v>0.95058840232715092</v>
      </c>
      <c r="J125" s="31">
        <v>4.0494115976728491</v>
      </c>
    </row>
    <row r="126" spans="8:10" x14ac:dyDescent="0.2">
      <c r="H126" s="31">
        <v>80</v>
      </c>
      <c r="I126" s="31">
        <v>2.060646150834498</v>
      </c>
      <c r="J126" s="31">
        <v>-2.060646150834498</v>
      </c>
    </row>
    <row r="127" spans="8:10" x14ac:dyDescent="0.2">
      <c r="H127" s="31">
        <v>81</v>
      </c>
      <c r="I127" s="31">
        <v>5.2200412812015653</v>
      </c>
      <c r="J127" s="31">
        <v>-4.2200412812015653</v>
      </c>
    </row>
    <row r="128" spans="8:10" x14ac:dyDescent="0.2">
      <c r="H128" s="31">
        <v>82</v>
      </c>
      <c r="I128" s="31">
        <v>4.622317878159147</v>
      </c>
      <c r="J128" s="31">
        <v>-0.62231787815914696</v>
      </c>
    </row>
    <row r="129" spans="8:10" x14ac:dyDescent="0.2">
      <c r="H129" s="31">
        <v>83</v>
      </c>
      <c r="I129" s="31">
        <v>5.5615975115115184</v>
      </c>
      <c r="J129" s="31">
        <v>-0.56159751151151838</v>
      </c>
    </row>
    <row r="130" spans="8:10" x14ac:dyDescent="0.2">
      <c r="H130" s="31">
        <v>84</v>
      </c>
      <c r="I130" s="31">
        <v>4.7930959933141235</v>
      </c>
      <c r="J130" s="31">
        <v>-2.7930959933141235</v>
      </c>
    </row>
    <row r="131" spans="8:10" x14ac:dyDescent="0.2">
      <c r="H131" s="31">
        <v>85</v>
      </c>
      <c r="I131" s="31">
        <v>5.732375626666494</v>
      </c>
      <c r="J131" s="31">
        <v>1.267624373333506</v>
      </c>
    </row>
    <row r="132" spans="8:10" x14ac:dyDescent="0.2">
      <c r="H132" s="31">
        <v>86</v>
      </c>
      <c r="I132" s="31">
        <v>5.9031537418214715</v>
      </c>
      <c r="J132" s="31">
        <v>2.0968462581785285</v>
      </c>
    </row>
    <row r="133" spans="8:10" x14ac:dyDescent="0.2">
      <c r="H133" s="31">
        <v>87</v>
      </c>
      <c r="I133" s="31">
        <v>0.69442122959468566</v>
      </c>
      <c r="J133" s="31">
        <v>4.3055787704053143</v>
      </c>
    </row>
    <row r="134" spans="8:10" x14ac:dyDescent="0.2">
      <c r="H134" s="31">
        <v>88</v>
      </c>
      <c r="I134" s="31">
        <v>3.8538163599617525</v>
      </c>
      <c r="J134" s="31">
        <v>3.1461836400382475</v>
      </c>
    </row>
    <row r="135" spans="8:10" x14ac:dyDescent="0.2">
      <c r="H135" s="31">
        <v>89</v>
      </c>
      <c r="I135" s="31">
        <v>4.5369288205816591</v>
      </c>
      <c r="J135" s="31">
        <v>0.46307117941834086</v>
      </c>
    </row>
    <row r="136" spans="8:10" x14ac:dyDescent="0.2">
      <c r="H136" s="31">
        <v>90</v>
      </c>
      <c r="I136" s="31">
        <v>2.3168133235669632</v>
      </c>
      <c r="J136" s="31">
        <v>-2.3168133235669632</v>
      </c>
    </row>
    <row r="137" spans="8:10" x14ac:dyDescent="0.2">
      <c r="H137" s="31">
        <v>91</v>
      </c>
      <c r="I137" s="31">
        <v>3.0853148417643581</v>
      </c>
      <c r="J137" s="31">
        <v>1.9146851582356419</v>
      </c>
    </row>
    <row r="138" spans="8:10" x14ac:dyDescent="0.2">
      <c r="H138" s="31">
        <v>92</v>
      </c>
      <c r="I138" s="31">
        <v>3.512260129651799</v>
      </c>
      <c r="J138" s="31">
        <v>-1.512260129651799</v>
      </c>
    </row>
    <row r="139" spans="8:10" x14ac:dyDescent="0.2">
      <c r="H139" s="31">
        <v>93</v>
      </c>
      <c r="I139" s="31">
        <v>5.3908193963565409</v>
      </c>
      <c r="J139" s="31">
        <v>-5.3908193963565409</v>
      </c>
    </row>
    <row r="140" spans="8:10" x14ac:dyDescent="0.2">
      <c r="H140" s="31">
        <v>94</v>
      </c>
      <c r="I140" s="31">
        <v>4.8784850508916122</v>
      </c>
      <c r="J140" s="31">
        <v>-3.8784850508916122</v>
      </c>
    </row>
    <row r="141" spans="8:10" x14ac:dyDescent="0.2">
      <c r="H141" s="31">
        <v>95</v>
      </c>
      <c r="I141" s="31">
        <v>3.1707038993418459</v>
      </c>
      <c r="J141" s="31">
        <v>-3.1707038993418459</v>
      </c>
    </row>
    <row r="142" spans="8:10" x14ac:dyDescent="0.2">
      <c r="H142" s="31">
        <v>96</v>
      </c>
      <c r="I142" s="31">
        <v>2.6583695538769163</v>
      </c>
      <c r="J142" s="31">
        <v>-1.6583695538769163</v>
      </c>
    </row>
    <row r="143" spans="8:10" x14ac:dyDescent="0.2">
      <c r="H143" s="31">
        <v>97</v>
      </c>
      <c r="I143" s="31">
        <v>5.4762084539340297</v>
      </c>
      <c r="J143" s="31">
        <v>-0.47620845393402966</v>
      </c>
    </row>
    <row r="144" spans="8:10" x14ac:dyDescent="0.2">
      <c r="H144" s="31">
        <v>98</v>
      </c>
      <c r="I144" s="31">
        <v>4.622317878159147</v>
      </c>
      <c r="J144" s="31">
        <v>-4.622317878159147</v>
      </c>
    </row>
    <row r="145" spans="8:10" x14ac:dyDescent="0.2">
      <c r="H145" s="31">
        <v>99</v>
      </c>
      <c r="I145" s="31">
        <v>2.060646150834498</v>
      </c>
      <c r="J145" s="31">
        <v>-2.060646150834498</v>
      </c>
    </row>
    <row r="146" spans="8:10" x14ac:dyDescent="0.2">
      <c r="H146" s="31">
        <v>100</v>
      </c>
      <c r="I146" s="31">
        <v>5.8177646842439827</v>
      </c>
      <c r="J146" s="31">
        <v>2.1822353157560173</v>
      </c>
    </row>
    <row r="147" spans="8:10" x14ac:dyDescent="0.2">
      <c r="H147" s="31">
        <v>101</v>
      </c>
      <c r="I147" s="31">
        <v>5.4762084539340297</v>
      </c>
      <c r="J147" s="31">
        <v>-3.4762084539340297</v>
      </c>
    </row>
    <row r="148" spans="8:10" x14ac:dyDescent="0.2">
      <c r="H148" s="31">
        <v>102</v>
      </c>
      <c r="I148" s="31">
        <v>3.7684273023842643</v>
      </c>
      <c r="J148" s="31">
        <v>4.2315726976157357</v>
      </c>
    </row>
    <row r="149" spans="8:10" ht="13.5" thickBot="1" x14ac:dyDescent="0.25">
      <c r="H149" s="32">
        <v>103</v>
      </c>
      <c r="I149" s="32">
        <v>3.1707038993418459</v>
      </c>
      <c r="J149" s="32">
        <v>-3.1707038993418459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5" bestFit="1" customWidth="1"/>
    <col min="2" max="2" width="7.140625" bestFit="1" customWidth="1"/>
    <col min="3" max="3" width="8.7109375" bestFit="1" customWidth="1"/>
    <col min="4" max="4" width="4.85546875" bestFit="1" customWidth="1"/>
    <col min="5" max="5" width="5" bestFit="1" customWidth="1"/>
    <col min="6" max="6" width="12.28515625" bestFit="1" customWidth="1"/>
    <col min="7" max="7" width="11.28515625" bestFit="1" customWidth="1"/>
    <col min="8" max="8" width="2" customWidth="1"/>
    <col min="10" max="11" width="11.42578125" customWidth="1"/>
    <col min="14" max="14" width="12" customWidth="1"/>
  </cols>
  <sheetData>
    <row r="1" spans="1:14" x14ac:dyDescent="0.2">
      <c r="A1" s="84" t="s">
        <v>197</v>
      </c>
      <c r="B1" s="84" t="s">
        <v>198</v>
      </c>
      <c r="C1" s="132" t="s">
        <v>396</v>
      </c>
      <c r="D1" s="84" t="s">
        <v>199</v>
      </c>
      <c r="E1" s="84" t="s">
        <v>200</v>
      </c>
      <c r="F1" s="84" t="s">
        <v>201</v>
      </c>
      <c r="G1" s="84" t="s">
        <v>202</v>
      </c>
    </row>
    <row r="2" spans="1:14" x14ac:dyDescent="0.2">
      <c r="A2" s="13">
        <v>1</v>
      </c>
      <c r="B2" s="37">
        <v>35</v>
      </c>
      <c r="C2" s="36">
        <f t="shared" ref="C2:C65" si="0">IF(D2="L",1,0)</f>
        <v>1</v>
      </c>
      <c r="D2" s="36" t="s">
        <v>203</v>
      </c>
      <c r="E2" s="36">
        <v>2</v>
      </c>
      <c r="F2" s="36">
        <v>0</v>
      </c>
      <c r="G2" s="36">
        <v>10</v>
      </c>
    </row>
    <row r="3" spans="1:14" ht="14.25" x14ac:dyDescent="0.2">
      <c r="A3" s="13">
        <v>2</v>
      </c>
      <c r="B3" s="37">
        <v>51</v>
      </c>
      <c r="C3" s="36">
        <f t="shared" si="0"/>
        <v>0</v>
      </c>
      <c r="D3" s="36" t="s">
        <v>204</v>
      </c>
      <c r="E3" s="36">
        <v>2</v>
      </c>
      <c r="F3" s="36">
        <v>20</v>
      </c>
      <c r="G3" s="36">
        <v>1</v>
      </c>
      <c r="I3" s="102" t="s">
        <v>397</v>
      </c>
      <c r="J3" s="97"/>
      <c r="K3" s="97"/>
    </row>
    <row r="4" spans="1:14" ht="15" x14ac:dyDescent="0.25">
      <c r="A4" s="13">
        <v>3</v>
      </c>
      <c r="B4" s="37">
        <v>57</v>
      </c>
      <c r="C4" s="36">
        <f t="shared" si="0"/>
        <v>1</v>
      </c>
      <c r="D4" s="36" t="s">
        <v>203</v>
      </c>
      <c r="E4" s="36">
        <v>2</v>
      </c>
      <c r="F4" s="36">
        <v>0</v>
      </c>
      <c r="G4" s="36">
        <v>10</v>
      </c>
      <c r="I4" s="22" t="s">
        <v>399</v>
      </c>
      <c r="J4" s="1"/>
      <c r="K4" s="1"/>
      <c r="L4" s="1"/>
      <c r="M4" s="1"/>
      <c r="N4" s="1"/>
    </row>
    <row r="5" spans="1:14" x14ac:dyDescent="0.2">
      <c r="A5" s="13">
        <v>4</v>
      </c>
      <c r="B5" s="37">
        <v>58</v>
      </c>
      <c r="C5" s="36">
        <f t="shared" si="0"/>
        <v>1</v>
      </c>
      <c r="D5" s="36" t="s">
        <v>203</v>
      </c>
      <c r="E5" s="36">
        <v>1</v>
      </c>
      <c r="F5" s="36">
        <v>0</v>
      </c>
      <c r="G5" s="36">
        <v>10</v>
      </c>
      <c r="I5" s="26" t="s">
        <v>398</v>
      </c>
    </row>
    <row r="6" spans="1:14" x14ac:dyDescent="0.2">
      <c r="A6" s="13">
        <v>5</v>
      </c>
      <c r="B6" s="37">
        <v>28</v>
      </c>
      <c r="C6" s="36">
        <f t="shared" si="0"/>
        <v>1</v>
      </c>
      <c r="D6" s="36" t="s">
        <v>203</v>
      </c>
      <c r="E6" s="36">
        <v>1</v>
      </c>
      <c r="F6" s="36">
        <v>5</v>
      </c>
      <c r="G6" s="36">
        <v>2</v>
      </c>
      <c r="I6" s="26" t="s">
        <v>402</v>
      </c>
    </row>
    <row r="7" spans="1:14" x14ac:dyDescent="0.2">
      <c r="A7" s="13">
        <v>6</v>
      </c>
      <c r="B7" s="37">
        <v>36</v>
      </c>
      <c r="C7" s="36">
        <f t="shared" si="0"/>
        <v>1</v>
      </c>
      <c r="D7" s="36" t="s">
        <v>203</v>
      </c>
      <c r="E7" s="36">
        <v>1</v>
      </c>
      <c r="F7" s="36">
        <v>1</v>
      </c>
      <c r="G7" s="36">
        <v>1</v>
      </c>
    </row>
    <row r="8" spans="1:14" x14ac:dyDescent="0.2">
      <c r="A8" s="13">
        <v>7</v>
      </c>
      <c r="B8" s="37">
        <v>37</v>
      </c>
      <c r="C8" s="36">
        <f t="shared" si="0"/>
        <v>1</v>
      </c>
      <c r="D8" s="36" t="s">
        <v>203</v>
      </c>
      <c r="E8" s="36">
        <v>2</v>
      </c>
      <c r="F8" s="36">
        <v>0</v>
      </c>
      <c r="G8" s="36">
        <v>10</v>
      </c>
    </row>
    <row r="9" spans="1:14" x14ac:dyDescent="0.2">
      <c r="A9" s="13">
        <v>8</v>
      </c>
      <c r="B9" s="37">
        <v>67</v>
      </c>
      <c r="C9" s="36">
        <f t="shared" si="0"/>
        <v>1</v>
      </c>
      <c r="D9" s="36" t="s">
        <v>203</v>
      </c>
      <c r="E9" s="36">
        <v>1</v>
      </c>
      <c r="F9" s="36">
        <v>8</v>
      </c>
      <c r="G9" s="36">
        <v>3</v>
      </c>
    </row>
    <row r="10" spans="1:14" x14ac:dyDescent="0.2">
      <c r="A10" s="13">
        <v>9</v>
      </c>
      <c r="B10" s="37">
        <v>79</v>
      </c>
      <c r="C10" s="36">
        <f t="shared" si="0"/>
        <v>0</v>
      </c>
      <c r="D10" s="36" t="s">
        <v>204</v>
      </c>
      <c r="E10" s="36">
        <v>1</v>
      </c>
      <c r="F10" s="36">
        <v>0</v>
      </c>
      <c r="G10" s="36">
        <v>10</v>
      </c>
      <c r="J10" t="s">
        <v>367</v>
      </c>
    </row>
    <row r="11" spans="1:14" ht="13.5" thickBot="1" x14ac:dyDescent="0.25">
      <c r="A11" s="13">
        <v>10</v>
      </c>
      <c r="B11" s="37">
        <v>84</v>
      </c>
      <c r="C11" s="36">
        <f t="shared" si="0"/>
        <v>0</v>
      </c>
      <c r="D11" s="36" t="s">
        <v>204</v>
      </c>
      <c r="E11" s="36">
        <v>2</v>
      </c>
      <c r="F11" s="36">
        <v>5</v>
      </c>
      <c r="G11" s="36">
        <v>2</v>
      </c>
    </row>
    <row r="12" spans="1:14" x14ac:dyDescent="0.2">
      <c r="A12" s="13">
        <v>11</v>
      </c>
      <c r="B12" s="37">
        <v>27</v>
      </c>
      <c r="C12" s="36">
        <f t="shared" si="0"/>
        <v>0</v>
      </c>
      <c r="D12" s="36" t="s">
        <v>204</v>
      </c>
      <c r="E12" s="36">
        <v>1</v>
      </c>
      <c r="F12" s="36">
        <v>2</v>
      </c>
      <c r="G12" s="36">
        <v>1</v>
      </c>
      <c r="J12" s="107" t="s">
        <v>368</v>
      </c>
      <c r="K12" s="107"/>
    </row>
    <row r="13" spans="1:14" x14ac:dyDescent="0.2">
      <c r="A13" s="13">
        <v>12</v>
      </c>
      <c r="B13" s="37">
        <v>72</v>
      </c>
      <c r="C13" s="36">
        <f t="shared" si="0"/>
        <v>0</v>
      </c>
      <c r="D13" s="36" t="s">
        <v>204</v>
      </c>
      <c r="E13" s="36">
        <v>2</v>
      </c>
      <c r="F13" s="36">
        <v>0</v>
      </c>
      <c r="G13" s="36">
        <v>10</v>
      </c>
      <c r="J13" s="31" t="s">
        <v>369</v>
      </c>
      <c r="K13" s="31">
        <v>0.48416681699831188</v>
      </c>
    </row>
    <row r="14" spans="1:14" x14ac:dyDescent="0.2">
      <c r="A14" s="13">
        <v>13</v>
      </c>
      <c r="B14" s="37">
        <v>37</v>
      </c>
      <c r="C14" s="36">
        <f t="shared" si="0"/>
        <v>1</v>
      </c>
      <c r="D14" s="36" t="s">
        <v>203</v>
      </c>
      <c r="E14" s="36">
        <v>1</v>
      </c>
      <c r="F14" s="36">
        <v>2</v>
      </c>
      <c r="G14" s="36">
        <v>2</v>
      </c>
      <c r="J14" s="31" t="s">
        <v>370</v>
      </c>
      <c r="K14" s="72">
        <v>0.23441750668227682</v>
      </c>
    </row>
    <row r="15" spans="1:14" x14ac:dyDescent="0.2">
      <c r="A15" s="13">
        <v>14</v>
      </c>
      <c r="B15" s="37">
        <v>72</v>
      </c>
      <c r="C15" s="36">
        <f t="shared" si="0"/>
        <v>1</v>
      </c>
      <c r="D15" s="36" t="s">
        <v>203</v>
      </c>
      <c r="E15" s="36">
        <v>1</v>
      </c>
      <c r="F15" s="36">
        <v>0</v>
      </c>
      <c r="G15" s="36">
        <v>10</v>
      </c>
      <c r="J15" s="31" t="s">
        <v>371</v>
      </c>
      <c r="K15" s="31">
        <v>0.21910585681592235</v>
      </c>
    </row>
    <row r="16" spans="1:14" x14ac:dyDescent="0.2">
      <c r="A16" s="13">
        <v>15</v>
      </c>
      <c r="B16" s="37">
        <v>29</v>
      </c>
      <c r="C16" s="36">
        <f t="shared" si="0"/>
        <v>0</v>
      </c>
      <c r="D16" s="36" t="s">
        <v>204</v>
      </c>
      <c r="E16" s="36">
        <v>1</v>
      </c>
      <c r="F16" s="36">
        <v>20</v>
      </c>
      <c r="G16" s="36">
        <v>2</v>
      </c>
      <c r="J16" s="31" t="s">
        <v>221</v>
      </c>
      <c r="K16" s="31">
        <v>4.2983150687783125</v>
      </c>
    </row>
    <row r="17" spans="1:18" ht="13.5" thickBot="1" x14ac:dyDescent="0.25">
      <c r="A17" s="13">
        <v>16</v>
      </c>
      <c r="B17" s="37">
        <v>29</v>
      </c>
      <c r="C17" s="36">
        <f t="shared" si="0"/>
        <v>0</v>
      </c>
      <c r="D17" s="36" t="s">
        <v>204</v>
      </c>
      <c r="E17" s="36">
        <v>2</v>
      </c>
      <c r="F17" s="36">
        <v>14</v>
      </c>
      <c r="G17" s="36">
        <v>3</v>
      </c>
      <c r="J17" s="32" t="s">
        <v>77</v>
      </c>
      <c r="K17" s="32">
        <v>103</v>
      </c>
    </row>
    <row r="18" spans="1:18" x14ac:dyDescent="0.2">
      <c r="A18" s="13">
        <v>17</v>
      </c>
      <c r="B18" s="37">
        <v>64</v>
      </c>
      <c r="C18" s="36">
        <f t="shared" si="0"/>
        <v>0</v>
      </c>
      <c r="D18" s="36" t="s">
        <v>204</v>
      </c>
      <c r="E18" s="36">
        <v>1</v>
      </c>
      <c r="F18" s="36">
        <v>15</v>
      </c>
      <c r="G18" s="36">
        <v>3</v>
      </c>
    </row>
    <row r="19" spans="1:18" ht="13.5" thickBot="1" x14ac:dyDescent="0.25">
      <c r="A19" s="13">
        <v>18</v>
      </c>
      <c r="B19" s="37">
        <v>54</v>
      </c>
      <c r="C19" s="36">
        <f t="shared" si="0"/>
        <v>1</v>
      </c>
      <c r="D19" s="36" t="s">
        <v>203</v>
      </c>
      <c r="E19" s="36">
        <v>2</v>
      </c>
      <c r="F19" s="36">
        <v>5</v>
      </c>
      <c r="G19" s="36">
        <v>2</v>
      </c>
      <c r="J19" t="s">
        <v>104</v>
      </c>
    </row>
    <row r="20" spans="1:18" x14ac:dyDescent="0.2">
      <c r="A20" s="13">
        <v>19</v>
      </c>
      <c r="B20" s="37">
        <v>32</v>
      </c>
      <c r="C20" s="36">
        <f t="shared" si="0"/>
        <v>0</v>
      </c>
      <c r="D20" s="36" t="s">
        <v>204</v>
      </c>
      <c r="E20" s="36">
        <v>2</v>
      </c>
      <c r="F20" s="36">
        <v>5</v>
      </c>
      <c r="G20" s="36">
        <v>1</v>
      </c>
      <c r="J20" s="71"/>
      <c r="K20" s="71" t="s">
        <v>80</v>
      </c>
      <c r="L20" s="71" t="s">
        <v>106</v>
      </c>
      <c r="M20" s="71" t="s">
        <v>107</v>
      </c>
      <c r="N20" s="71" t="s">
        <v>86</v>
      </c>
      <c r="O20" s="71" t="s">
        <v>372</v>
      </c>
    </row>
    <row r="21" spans="1:18" x14ac:dyDescent="0.2">
      <c r="A21" s="13">
        <v>20</v>
      </c>
      <c r="B21" s="37">
        <v>79</v>
      </c>
      <c r="C21" s="36">
        <f t="shared" si="0"/>
        <v>1</v>
      </c>
      <c r="D21" s="36" t="s">
        <v>203</v>
      </c>
      <c r="E21" s="36">
        <v>2</v>
      </c>
      <c r="F21" s="36">
        <v>0</v>
      </c>
      <c r="G21" s="36">
        <v>10</v>
      </c>
      <c r="J21" s="31" t="s">
        <v>373</v>
      </c>
      <c r="K21" s="31">
        <v>2</v>
      </c>
      <c r="L21" s="31">
        <v>565.71089287365817</v>
      </c>
      <c r="M21" s="31">
        <v>282.85544643682908</v>
      </c>
      <c r="N21" s="31">
        <v>15.309748376455596</v>
      </c>
      <c r="O21" s="31">
        <v>1.5834329953873599E-6</v>
      </c>
    </row>
    <row r="22" spans="1:18" x14ac:dyDescent="0.2">
      <c r="A22" s="13">
        <v>21</v>
      </c>
      <c r="B22" s="37">
        <v>34</v>
      </c>
      <c r="C22" s="36">
        <f t="shared" si="0"/>
        <v>0</v>
      </c>
      <c r="D22" s="36" t="s">
        <v>204</v>
      </c>
      <c r="E22" s="36">
        <v>2</v>
      </c>
      <c r="F22" s="36">
        <v>12</v>
      </c>
      <c r="G22" s="36">
        <v>3</v>
      </c>
      <c r="J22" s="31" t="s">
        <v>374</v>
      </c>
      <c r="K22" s="31">
        <v>100</v>
      </c>
      <c r="L22" s="31">
        <v>1847.5512430486708</v>
      </c>
      <c r="M22" s="31">
        <v>18.47551243048671</v>
      </c>
      <c r="N22" s="31"/>
      <c r="O22" s="31"/>
    </row>
    <row r="23" spans="1:18" ht="13.5" thickBot="1" x14ac:dyDescent="0.25">
      <c r="A23" s="13">
        <v>22</v>
      </c>
      <c r="B23" s="37">
        <v>71</v>
      </c>
      <c r="C23" s="36">
        <f t="shared" si="0"/>
        <v>1</v>
      </c>
      <c r="D23" s="36" t="s">
        <v>203</v>
      </c>
      <c r="E23" s="36">
        <v>2</v>
      </c>
      <c r="F23" s="36">
        <v>0</v>
      </c>
      <c r="G23" s="36">
        <v>10</v>
      </c>
      <c r="J23" s="32" t="s">
        <v>113</v>
      </c>
      <c r="K23" s="32">
        <v>102</v>
      </c>
      <c r="L23" s="32">
        <v>2413.262135922329</v>
      </c>
      <c r="M23" s="32"/>
      <c r="N23" s="32"/>
      <c r="O23" s="32"/>
    </row>
    <row r="24" spans="1:18" ht="13.5" thickBot="1" x14ac:dyDescent="0.25">
      <c r="A24" s="13">
        <v>23</v>
      </c>
      <c r="B24" s="37">
        <v>56</v>
      </c>
      <c r="C24" s="36">
        <f t="shared" si="0"/>
        <v>1</v>
      </c>
      <c r="D24" s="36" t="s">
        <v>203</v>
      </c>
      <c r="E24" s="36">
        <v>2</v>
      </c>
      <c r="F24" s="36">
        <v>0</v>
      </c>
      <c r="G24" s="36">
        <v>10</v>
      </c>
    </row>
    <row r="25" spans="1:18" x14ac:dyDescent="0.2">
      <c r="A25" s="13">
        <v>24</v>
      </c>
      <c r="B25" s="37">
        <v>46</v>
      </c>
      <c r="C25" s="36">
        <f t="shared" si="0"/>
        <v>0</v>
      </c>
      <c r="D25" s="36" t="s">
        <v>204</v>
      </c>
      <c r="E25" s="36">
        <v>1</v>
      </c>
      <c r="F25" s="36">
        <v>10</v>
      </c>
      <c r="G25" s="36">
        <v>1</v>
      </c>
      <c r="J25" s="71"/>
      <c r="K25" s="154" t="s">
        <v>375</v>
      </c>
      <c r="L25" s="71" t="s">
        <v>221</v>
      </c>
      <c r="M25" s="71" t="s">
        <v>81</v>
      </c>
      <c r="N25" s="154" t="s">
        <v>108</v>
      </c>
      <c r="O25" s="71" t="s">
        <v>376</v>
      </c>
      <c r="P25" s="71" t="s">
        <v>377</v>
      </c>
      <c r="Q25" s="71" t="s">
        <v>378</v>
      </c>
      <c r="R25" s="71" t="s">
        <v>379</v>
      </c>
    </row>
    <row r="26" spans="1:18" x14ac:dyDescent="0.2">
      <c r="A26" s="13">
        <v>25</v>
      </c>
      <c r="B26" s="37">
        <v>20</v>
      </c>
      <c r="C26" s="36">
        <f t="shared" si="0"/>
        <v>1</v>
      </c>
      <c r="D26" s="36" t="s">
        <v>203</v>
      </c>
      <c r="E26" s="36">
        <v>2</v>
      </c>
      <c r="F26" s="36">
        <v>1</v>
      </c>
      <c r="G26" s="36">
        <v>2</v>
      </c>
      <c r="J26" s="31" t="s">
        <v>380</v>
      </c>
      <c r="K26" s="72">
        <v>9.9608917775964372</v>
      </c>
      <c r="L26" s="31">
        <v>1.2781592462973808</v>
      </c>
      <c r="M26" s="31">
        <v>7.7931539488929245</v>
      </c>
      <c r="N26" s="72">
        <v>6.3118189038972366E-12</v>
      </c>
      <c r="O26" s="31">
        <v>7.4250602368048995</v>
      </c>
      <c r="P26" s="31">
        <v>12.496723318387975</v>
      </c>
      <c r="Q26" s="31">
        <v>7.4250602368048995</v>
      </c>
      <c r="R26" s="31">
        <v>12.496723318387975</v>
      </c>
    </row>
    <row r="27" spans="1:18" x14ac:dyDescent="0.2">
      <c r="A27" s="13">
        <v>26</v>
      </c>
      <c r="B27" s="37">
        <v>37</v>
      </c>
      <c r="C27" s="36">
        <f t="shared" si="0"/>
        <v>1</v>
      </c>
      <c r="D27" s="36" t="s">
        <v>203</v>
      </c>
      <c r="E27" s="36">
        <v>2</v>
      </c>
      <c r="F27" s="36">
        <v>0</v>
      </c>
      <c r="G27" s="36">
        <v>10</v>
      </c>
      <c r="J27" s="31" t="s">
        <v>198</v>
      </c>
      <c r="K27" s="72">
        <v>-9.0232193897059498E-2</v>
      </c>
      <c r="L27" s="31">
        <v>2.2652582533776885E-2</v>
      </c>
      <c r="M27" s="31">
        <v>-3.9833071466582584</v>
      </c>
      <c r="N27" s="72">
        <v>1.2912566484533277E-4</v>
      </c>
      <c r="O27" s="31">
        <v>-0.13517427246507699</v>
      </c>
      <c r="P27" s="31">
        <v>-4.5290115329042001E-2</v>
      </c>
      <c r="Q27" s="31">
        <v>-0.13517427246507699</v>
      </c>
      <c r="R27" s="31">
        <v>-4.5290115329042001E-2</v>
      </c>
    </row>
    <row r="28" spans="1:18" ht="13.5" thickBot="1" x14ac:dyDescent="0.25">
      <c r="A28" s="13">
        <v>27</v>
      </c>
      <c r="B28" s="37">
        <v>22</v>
      </c>
      <c r="C28" s="36">
        <f t="shared" si="0"/>
        <v>0</v>
      </c>
      <c r="D28" s="36" t="s">
        <v>204</v>
      </c>
      <c r="E28" s="36">
        <v>1</v>
      </c>
      <c r="F28" s="36">
        <v>15</v>
      </c>
      <c r="G28" s="36">
        <v>2</v>
      </c>
      <c r="J28" s="32" t="s">
        <v>396</v>
      </c>
      <c r="K28" s="153">
        <v>-3.4596738702789591</v>
      </c>
      <c r="L28" s="32">
        <v>0.85507416258660085</v>
      </c>
      <c r="M28" s="32">
        <v>-4.0460512335134062</v>
      </c>
      <c r="N28" s="153">
        <v>1.0270827982712361E-4</v>
      </c>
      <c r="O28" s="32">
        <v>-5.156116655076155</v>
      </c>
      <c r="P28" s="32">
        <v>-1.763231085481763</v>
      </c>
      <c r="Q28" s="32">
        <v>-5.156116655076155</v>
      </c>
      <c r="R28" s="32">
        <v>-1.763231085481763</v>
      </c>
    </row>
    <row r="29" spans="1:18" x14ac:dyDescent="0.2">
      <c r="A29" s="13">
        <v>28</v>
      </c>
      <c r="B29" s="37">
        <v>21</v>
      </c>
      <c r="C29" s="36">
        <f t="shared" si="0"/>
        <v>0</v>
      </c>
      <c r="D29" s="36" t="s">
        <v>204</v>
      </c>
      <c r="E29" s="36">
        <v>2</v>
      </c>
      <c r="F29" s="36">
        <v>12</v>
      </c>
      <c r="G29" s="36">
        <v>2</v>
      </c>
    </row>
    <row r="30" spans="1:18" x14ac:dyDescent="0.2">
      <c r="A30" s="13">
        <v>29</v>
      </c>
      <c r="B30" s="37">
        <v>30</v>
      </c>
      <c r="C30" s="36">
        <f t="shared" si="0"/>
        <v>1</v>
      </c>
      <c r="D30" s="36" t="s">
        <v>203</v>
      </c>
      <c r="E30" s="36">
        <v>1</v>
      </c>
      <c r="F30" s="36">
        <v>10</v>
      </c>
      <c r="G30" s="36">
        <v>3</v>
      </c>
      <c r="J30" s="141" t="s">
        <v>417</v>
      </c>
      <c r="K30" s="97"/>
      <c r="L30" s="97"/>
      <c r="M30" s="97"/>
    </row>
    <row r="31" spans="1:18" x14ac:dyDescent="0.2">
      <c r="A31" s="13">
        <v>30</v>
      </c>
      <c r="B31" s="37">
        <v>23</v>
      </c>
      <c r="C31" s="36">
        <f t="shared" si="0"/>
        <v>0</v>
      </c>
      <c r="D31" s="36" t="s">
        <v>204</v>
      </c>
      <c r="E31" s="36">
        <v>1</v>
      </c>
      <c r="F31" s="36">
        <v>4</v>
      </c>
      <c r="G31" s="36">
        <v>2</v>
      </c>
    </row>
    <row r="32" spans="1:18" ht="15" x14ac:dyDescent="0.25">
      <c r="A32" s="13">
        <v>31</v>
      </c>
      <c r="B32" s="37">
        <v>31</v>
      </c>
      <c r="C32" s="36">
        <f t="shared" si="0"/>
        <v>1</v>
      </c>
      <c r="D32" s="36" t="s">
        <v>203</v>
      </c>
      <c r="E32" s="36">
        <v>2</v>
      </c>
      <c r="F32" s="36">
        <v>0</v>
      </c>
      <c r="G32" s="36">
        <v>10</v>
      </c>
      <c r="J32" s="29" t="s">
        <v>403</v>
      </c>
    </row>
    <row r="33" spans="1:15" ht="14.25" x14ac:dyDescent="0.2">
      <c r="A33" s="13">
        <v>32</v>
      </c>
      <c r="B33" s="37">
        <v>65</v>
      </c>
      <c r="C33" s="36">
        <f t="shared" si="0"/>
        <v>0</v>
      </c>
      <c r="D33" s="36" t="s">
        <v>204</v>
      </c>
      <c r="E33" s="36">
        <v>1</v>
      </c>
      <c r="F33" s="36">
        <v>0</v>
      </c>
      <c r="G33" s="36">
        <v>10</v>
      </c>
      <c r="J33" s="29"/>
    </row>
    <row r="34" spans="1:15" ht="15" x14ac:dyDescent="0.25">
      <c r="A34" s="13">
        <v>33</v>
      </c>
      <c r="B34" s="37">
        <v>63</v>
      </c>
      <c r="C34" s="36">
        <f t="shared" si="0"/>
        <v>1</v>
      </c>
      <c r="D34" s="36" t="s">
        <v>203</v>
      </c>
      <c r="E34" s="36">
        <v>2</v>
      </c>
      <c r="F34" s="36">
        <v>5</v>
      </c>
      <c r="G34" s="36">
        <v>1</v>
      </c>
      <c r="J34" s="22" t="s">
        <v>404</v>
      </c>
    </row>
    <row r="35" spans="1:15" ht="14.25" x14ac:dyDescent="0.2">
      <c r="A35" s="13">
        <v>34</v>
      </c>
      <c r="B35" s="37">
        <v>28</v>
      </c>
      <c r="C35" s="36">
        <f t="shared" si="0"/>
        <v>1</v>
      </c>
      <c r="D35" s="36" t="s">
        <v>203</v>
      </c>
      <c r="E35" s="36">
        <v>2</v>
      </c>
      <c r="F35" s="36">
        <v>0</v>
      </c>
      <c r="G35" s="36">
        <v>10</v>
      </c>
      <c r="J35" s="151" t="s">
        <v>405</v>
      </c>
      <c r="K35" s="88"/>
      <c r="L35" s="88"/>
      <c r="M35" s="88"/>
      <c r="N35" s="88"/>
    </row>
    <row r="36" spans="1:15" ht="14.25" x14ac:dyDescent="0.2">
      <c r="A36" s="13">
        <v>35</v>
      </c>
      <c r="B36" s="37">
        <v>25</v>
      </c>
      <c r="C36" s="36">
        <f t="shared" si="0"/>
        <v>0</v>
      </c>
      <c r="D36" s="36" t="s">
        <v>204</v>
      </c>
      <c r="E36" s="36">
        <v>1</v>
      </c>
      <c r="F36" s="36">
        <v>0</v>
      </c>
      <c r="G36" s="36">
        <v>10</v>
      </c>
      <c r="J36" s="112" t="s">
        <v>407</v>
      </c>
    </row>
    <row r="37" spans="1:15" ht="14.25" x14ac:dyDescent="0.2">
      <c r="A37" s="13">
        <v>36</v>
      </c>
      <c r="B37" s="37">
        <v>72</v>
      </c>
      <c r="C37" s="36">
        <f t="shared" si="0"/>
        <v>0</v>
      </c>
      <c r="D37" s="36" t="s">
        <v>204</v>
      </c>
      <c r="E37" s="36">
        <v>1</v>
      </c>
      <c r="F37" s="36">
        <v>5</v>
      </c>
      <c r="G37" s="36">
        <v>3</v>
      </c>
      <c r="J37" s="112" t="s">
        <v>385</v>
      </c>
    </row>
    <row r="38" spans="1:15" ht="14.25" x14ac:dyDescent="0.2">
      <c r="A38" s="13">
        <v>37</v>
      </c>
      <c r="B38" s="37">
        <v>66</v>
      </c>
      <c r="C38" s="36">
        <f t="shared" si="0"/>
        <v>0</v>
      </c>
      <c r="D38" s="36" t="s">
        <v>204</v>
      </c>
      <c r="E38" s="36">
        <v>1</v>
      </c>
      <c r="F38" s="36">
        <v>0</v>
      </c>
      <c r="G38" s="36">
        <v>10</v>
      </c>
      <c r="J38" s="29" t="s">
        <v>389</v>
      </c>
    </row>
    <row r="39" spans="1:15" ht="14.25" x14ac:dyDescent="0.2">
      <c r="A39" s="13">
        <v>38</v>
      </c>
      <c r="B39" s="37">
        <v>44</v>
      </c>
      <c r="C39" s="36">
        <f t="shared" si="0"/>
        <v>1</v>
      </c>
      <c r="D39" s="36" t="s">
        <v>203</v>
      </c>
      <c r="E39" s="36">
        <v>2</v>
      </c>
      <c r="F39" s="36">
        <v>5</v>
      </c>
      <c r="G39" s="36">
        <v>1</v>
      </c>
      <c r="J39" s="112" t="s">
        <v>408</v>
      </c>
    </row>
    <row r="40" spans="1:15" ht="14.25" x14ac:dyDescent="0.2">
      <c r="A40" s="13">
        <v>39</v>
      </c>
      <c r="B40" s="37">
        <v>41</v>
      </c>
      <c r="C40" s="36">
        <f t="shared" si="0"/>
        <v>1</v>
      </c>
      <c r="D40" s="36" t="s">
        <v>203</v>
      </c>
      <c r="E40" s="36">
        <v>1</v>
      </c>
      <c r="F40" s="36">
        <v>2</v>
      </c>
      <c r="G40" s="36">
        <v>1</v>
      </c>
      <c r="J40" s="29" t="s">
        <v>409</v>
      </c>
    </row>
    <row r="41" spans="1:15" ht="14.25" x14ac:dyDescent="0.2">
      <c r="A41" s="13">
        <v>40</v>
      </c>
      <c r="B41" s="37">
        <v>76</v>
      </c>
      <c r="C41" s="36">
        <f t="shared" si="0"/>
        <v>0</v>
      </c>
      <c r="D41" s="36" t="s">
        <v>204</v>
      </c>
      <c r="E41" s="36">
        <v>1</v>
      </c>
      <c r="F41" s="36">
        <v>0</v>
      </c>
      <c r="G41" s="36">
        <v>10</v>
      </c>
      <c r="J41" s="29" t="s">
        <v>412</v>
      </c>
    </row>
    <row r="42" spans="1:15" ht="14.25" x14ac:dyDescent="0.2">
      <c r="A42" s="13">
        <v>41</v>
      </c>
      <c r="B42" s="37">
        <v>49</v>
      </c>
      <c r="C42" s="36">
        <f t="shared" si="0"/>
        <v>0</v>
      </c>
      <c r="D42" s="36" t="s">
        <v>204</v>
      </c>
      <c r="E42" s="36">
        <v>2</v>
      </c>
      <c r="F42" s="36">
        <v>3</v>
      </c>
      <c r="G42" s="36">
        <v>1</v>
      </c>
      <c r="J42" s="29"/>
    </row>
    <row r="43" spans="1:15" ht="14.25" x14ac:dyDescent="0.2">
      <c r="A43" s="13">
        <v>42</v>
      </c>
      <c r="B43" s="37">
        <v>37</v>
      </c>
      <c r="C43" s="36">
        <f t="shared" si="0"/>
        <v>1</v>
      </c>
      <c r="D43" s="36" t="s">
        <v>203</v>
      </c>
      <c r="E43" s="36">
        <v>2</v>
      </c>
      <c r="F43" s="36">
        <v>0</v>
      </c>
      <c r="G43" s="36">
        <v>10</v>
      </c>
      <c r="J43" s="29" t="s">
        <v>411</v>
      </c>
      <c r="N43" s="155">
        <f>9.96-0.09*40</f>
        <v>6.3600000000000012</v>
      </c>
      <c r="O43" s="26" t="s">
        <v>416</v>
      </c>
    </row>
    <row r="44" spans="1:15" ht="14.25" x14ac:dyDescent="0.2">
      <c r="A44" s="13">
        <v>43</v>
      </c>
      <c r="B44" s="37">
        <v>28</v>
      </c>
      <c r="C44" s="36">
        <f t="shared" si="0"/>
        <v>0</v>
      </c>
      <c r="D44" s="36" t="s">
        <v>204</v>
      </c>
      <c r="E44" s="36">
        <v>1</v>
      </c>
      <c r="F44" s="36">
        <v>8</v>
      </c>
      <c r="G44" s="36">
        <v>2</v>
      </c>
      <c r="J44" s="29" t="s">
        <v>410</v>
      </c>
      <c r="N44" s="151">
        <f>9.96-0.09*40-3.46</f>
        <v>2.9000000000000012</v>
      </c>
      <c r="O44" s="26" t="s">
        <v>416</v>
      </c>
    </row>
    <row r="45" spans="1:15" ht="14.25" x14ac:dyDescent="0.2">
      <c r="A45" s="13">
        <v>44</v>
      </c>
      <c r="B45" s="37">
        <v>46</v>
      </c>
      <c r="C45" s="36">
        <f t="shared" si="0"/>
        <v>0</v>
      </c>
      <c r="D45" s="36" t="s">
        <v>204</v>
      </c>
      <c r="E45" s="36">
        <v>1</v>
      </c>
      <c r="F45" s="36">
        <v>0</v>
      </c>
      <c r="G45" s="36">
        <v>10</v>
      </c>
      <c r="J45" s="29"/>
    </row>
    <row r="46" spans="1:15" ht="14.25" x14ac:dyDescent="0.2">
      <c r="A46" s="13">
        <v>45</v>
      </c>
      <c r="B46" s="37">
        <v>29</v>
      </c>
      <c r="C46" s="36">
        <f t="shared" si="0"/>
        <v>1</v>
      </c>
      <c r="D46" s="36" t="s">
        <v>203</v>
      </c>
      <c r="E46" s="36">
        <v>1</v>
      </c>
      <c r="F46" s="36">
        <v>0</v>
      </c>
      <c r="G46" s="36">
        <v>10</v>
      </c>
      <c r="J46" s="29"/>
    </row>
    <row r="47" spans="1:15" ht="17.25" x14ac:dyDescent="0.25">
      <c r="A47" s="13">
        <v>46</v>
      </c>
      <c r="B47" s="37">
        <v>42</v>
      </c>
      <c r="C47" s="36">
        <f t="shared" si="0"/>
        <v>1</v>
      </c>
      <c r="D47" s="36" t="s">
        <v>203</v>
      </c>
      <c r="E47" s="36">
        <v>1</v>
      </c>
      <c r="F47" s="36">
        <v>0</v>
      </c>
      <c r="G47" s="36">
        <v>10</v>
      </c>
      <c r="J47" s="29" t="s">
        <v>413</v>
      </c>
    </row>
    <row r="48" spans="1:15" ht="14.25" x14ac:dyDescent="0.2">
      <c r="A48" s="13">
        <v>47</v>
      </c>
      <c r="B48" s="37">
        <v>35</v>
      </c>
      <c r="C48" s="36">
        <f t="shared" si="0"/>
        <v>1</v>
      </c>
      <c r="D48" s="36" t="s">
        <v>203</v>
      </c>
      <c r="E48" s="36">
        <v>1</v>
      </c>
      <c r="F48" s="36">
        <v>0</v>
      </c>
      <c r="G48" s="36">
        <v>10</v>
      </c>
      <c r="J48" s="29" t="s">
        <v>414</v>
      </c>
    </row>
    <row r="49" spans="1:10" ht="14.25" x14ac:dyDescent="0.2">
      <c r="A49" s="13">
        <v>48</v>
      </c>
      <c r="B49" s="37">
        <v>37</v>
      </c>
      <c r="C49" s="36">
        <f t="shared" si="0"/>
        <v>1</v>
      </c>
      <c r="D49" s="36" t="s">
        <v>203</v>
      </c>
      <c r="E49" s="36">
        <v>1</v>
      </c>
      <c r="F49" s="36">
        <v>3</v>
      </c>
      <c r="G49" s="36">
        <v>2</v>
      </c>
      <c r="J49" s="29" t="s">
        <v>415</v>
      </c>
    </row>
    <row r="50" spans="1:10" x14ac:dyDescent="0.2">
      <c r="A50" s="13">
        <v>49</v>
      </c>
      <c r="B50" s="37">
        <v>19</v>
      </c>
      <c r="C50" s="36">
        <f t="shared" si="0"/>
        <v>1</v>
      </c>
      <c r="D50" s="36" t="s">
        <v>203</v>
      </c>
      <c r="E50" s="36">
        <v>1</v>
      </c>
      <c r="F50" s="36">
        <v>3</v>
      </c>
      <c r="G50" s="36">
        <v>2</v>
      </c>
    </row>
    <row r="51" spans="1:10" x14ac:dyDescent="0.2">
      <c r="A51" s="13">
        <v>50</v>
      </c>
      <c r="B51" s="37">
        <v>77</v>
      </c>
      <c r="C51" s="36">
        <f t="shared" si="0"/>
        <v>1</v>
      </c>
      <c r="D51" s="36" t="s">
        <v>203</v>
      </c>
      <c r="E51" s="36">
        <v>1</v>
      </c>
      <c r="F51" s="36">
        <v>0</v>
      </c>
      <c r="G51" s="36">
        <v>10</v>
      </c>
    </row>
    <row r="52" spans="1:10" x14ac:dyDescent="0.2">
      <c r="A52" s="13">
        <v>51</v>
      </c>
      <c r="B52" s="37">
        <v>39</v>
      </c>
      <c r="C52" s="36">
        <f t="shared" si="0"/>
        <v>1</v>
      </c>
      <c r="D52" s="36" t="s">
        <v>203</v>
      </c>
      <c r="E52" s="36">
        <v>2</v>
      </c>
      <c r="F52" s="36">
        <v>2</v>
      </c>
      <c r="G52" s="36">
        <v>2</v>
      </c>
    </row>
    <row r="53" spans="1:10" x14ac:dyDescent="0.2">
      <c r="A53" s="13">
        <v>52</v>
      </c>
      <c r="B53" s="37">
        <v>71</v>
      </c>
      <c r="C53" s="36">
        <f t="shared" si="0"/>
        <v>1</v>
      </c>
      <c r="D53" s="36" t="s">
        <v>203</v>
      </c>
      <c r="E53" s="36">
        <v>2</v>
      </c>
      <c r="F53" s="36">
        <v>0</v>
      </c>
      <c r="G53" s="36">
        <v>10</v>
      </c>
    </row>
    <row r="54" spans="1:10" x14ac:dyDescent="0.2">
      <c r="A54" s="13">
        <v>53</v>
      </c>
      <c r="B54" s="37">
        <v>33</v>
      </c>
      <c r="C54" s="36">
        <f t="shared" si="0"/>
        <v>0</v>
      </c>
      <c r="D54" s="36" t="s">
        <v>204</v>
      </c>
      <c r="E54" s="36">
        <v>1</v>
      </c>
      <c r="F54" s="36">
        <v>10</v>
      </c>
      <c r="G54" s="36">
        <v>3</v>
      </c>
    </row>
    <row r="55" spans="1:10" x14ac:dyDescent="0.2">
      <c r="A55" s="13">
        <v>54</v>
      </c>
      <c r="B55" s="37">
        <v>29</v>
      </c>
      <c r="C55" s="36">
        <f t="shared" si="0"/>
        <v>0</v>
      </c>
      <c r="D55" s="36" t="s">
        <v>204</v>
      </c>
      <c r="E55" s="36">
        <v>2</v>
      </c>
      <c r="F55" s="36">
        <v>20</v>
      </c>
      <c r="G55" s="36">
        <v>3</v>
      </c>
    </row>
    <row r="56" spans="1:10" x14ac:dyDescent="0.2">
      <c r="A56" s="13">
        <v>55</v>
      </c>
      <c r="B56" s="37">
        <v>51</v>
      </c>
      <c r="C56" s="36">
        <f t="shared" si="0"/>
        <v>0</v>
      </c>
      <c r="D56" s="36" t="s">
        <v>204</v>
      </c>
      <c r="E56" s="36">
        <v>1</v>
      </c>
      <c r="F56" s="36">
        <v>0</v>
      </c>
      <c r="G56" s="36">
        <v>10</v>
      </c>
    </row>
    <row r="57" spans="1:10" x14ac:dyDescent="0.2">
      <c r="A57" s="13">
        <v>56</v>
      </c>
      <c r="B57" s="37">
        <v>49</v>
      </c>
      <c r="C57" s="36">
        <f t="shared" si="0"/>
        <v>0</v>
      </c>
      <c r="D57" s="36" t="s">
        <v>204</v>
      </c>
      <c r="E57" s="36">
        <v>1</v>
      </c>
      <c r="F57" s="36">
        <v>5</v>
      </c>
      <c r="G57" s="36">
        <v>1</v>
      </c>
    </row>
    <row r="58" spans="1:10" x14ac:dyDescent="0.2">
      <c r="A58" s="13">
        <v>57</v>
      </c>
      <c r="B58" s="37">
        <v>70</v>
      </c>
      <c r="C58" s="36">
        <f t="shared" si="0"/>
        <v>1</v>
      </c>
      <c r="D58" s="36" t="s">
        <v>203</v>
      </c>
      <c r="E58" s="36">
        <v>1</v>
      </c>
      <c r="F58" s="36">
        <v>0</v>
      </c>
      <c r="G58" s="36">
        <v>10</v>
      </c>
    </row>
    <row r="59" spans="1:10" x14ac:dyDescent="0.2">
      <c r="A59" s="13">
        <v>58</v>
      </c>
      <c r="B59" s="37">
        <v>26</v>
      </c>
      <c r="C59" s="36">
        <f t="shared" si="0"/>
        <v>1</v>
      </c>
      <c r="D59" s="36" t="s">
        <v>203</v>
      </c>
      <c r="E59" s="36">
        <v>1</v>
      </c>
      <c r="F59" s="36">
        <v>5</v>
      </c>
      <c r="G59" s="36">
        <v>1</v>
      </c>
    </row>
    <row r="60" spans="1:10" x14ac:dyDescent="0.2">
      <c r="A60" s="13">
        <v>59</v>
      </c>
      <c r="B60" s="37">
        <v>75</v>
      </c>
      <c r="C60" s="36">
        <f t="shared" si="0"/>
        <v>1</v>
      </c>
      <c r="D60" s="36" t="s">
        <v>203</v>
      </c>
      <c r="E60" s="36">
        <v>1</v>
      </c>
      <c r="F60" s="36">
        <v>0</v>
      </c>
      <c r="G60" s="36">
        <v>10</v>
      </c>
    </row>
    <row r="61" spans="1:10" x14ac:dyDescent="0.2">
      <c r="A61" s="13">
        <v>60</v>
      </c>
      <c r="B61" s="37">
        <v>66</v>
      </c>
      <c r="C61" s="36">
        <f t="shared" si="0"/>
        <v>0</v>
      </c>
      <c r="D61" s="36" t="s">
        <v>204</v>
      </c>
      <c r="E61" s="36">
        <v>2</v>
      </c>
      <c r="F61" s="36">
        <v>0</v>
      </c>
      <c r="G61" s="36">
        <v>10</v>
      </c>
    </row>
    <row r="62" spans="1:10" x14ac:dyDescent="0.2">
      <c r="A62" s="13">
        <v>61</v>
      </c>
      <c r="B62" s="37">
        <v>55</v>
      </c>
      <c r="C62" s="36">
        <f t="shared" si="0"/>
        <v>0</v>
      </c>
      <c r="D62" s="36" t="s">
        <v>204</v>
      </c>
      <c r="E62" s="36">
        <v>1</v>
      </c>
      <c r="F62" s="36">
        <v>3</v>
      </c>
      <c r="G62" s="36">
        <v>2</v>
      </c>
    </row>
    <row r="63" spans="1:10" x14ac:dyDescent="0.2">
      <c r="A63" s="13">
        <v>62</v>
      </c>
      <c r="B63" s="37">
        <v>59</v>
      </c>
      <c r="C63" s="36">
        <f t="shared" si="0"/>
        <v>0</v>
      </c>
      <c r="D63" s="36" t="s">
        <v>204</v>
      </c>
      <c r="E63" s="36">
        <v>2</v>
      </c>
      <c r="F63" s="36">
        <v>4</v>
      </c>
      <c r="G63" s="36">
        <v>2</v>
      </c>
      <c r="J63" s="26" t="s">
        <v>381</v>
      </c>
    </row>
    <row r="64" spans="1:10" ht="13.5" thickBot="1" x14ac:dyDescent="0.25">
      <c r="A64" s="13">
        <v>63</v>
      </c>
      <c r="B64" s="37">
        <v>38</v>
      </c>
      <c r="C64" s="36">
        <f t="shared" si="0"/>
        <v>1</v>
      </c>
      <c r="D64" s="36" t="s">
        <v>203</v>
      </c>
      <c r="E64" s="36">
        <v>2</v>
      </c>
      <c r="F64" s="36">
        <v>0</v>
      </c>
      <c r="G64" s="36">
        <v>10</v>
      </c>
    </row>
    <row r="65" spans="1:12" x14ac:dyDescent="0.2">
      <c r="A65" s="13">
        <v>64</v>
      </c>
      <c r="B65" s="37">
        <v>78</v>
      </c>
      <c r="C65" s="36">
        <f t="shared" si="0"/>
        <v>0</v>
      </c>
      <c r="D65" s="36" t="s">
        <v>204</v>
      </c>
      <c r="E65" s="36">
        <v>1</v>
      </c>
      <c r="F65" s="36">
        <v>2</v>
      </c>
      <c r="G65" s="36">
        <v>3</v>
      </c>
      <c r="J65" s="71" t="s">
        <v>382</v>
      </c>
      <c r="K65" s="71" t="s">
        <v>383</v>
      </c>
      <c r="L65" s="71" t="s">
        <v>384</v>
      </c>
    </row>
    <row r="66" spans="1:12" x14ac:dyDescent="0.2">
      <c r="A66" s="13">
        <v>65</v>
      </c>
      <c r="B66" s="37">
        <v>50</v>
      </c>
      <c r="C66" s="36">
        <f t="shared" ref="C66:C104" si="1">IF(D66="L",1,0)</f>
        <v>0</v>
      </c>
      <c r="D66" s="36" t="s">
        <v>204</v>
      </c>
      <c r="E66" s="36">
        <v>2</v>
      </c>
      <c r="F66" s="36">
        <v>0</v>
      </c>
      <c r="G66" s="36">
        <v>10</v>
      </c>
      <c r="J66" s="31">
        <v>1</v>
      </c>
      <c r="K66" s="31">
        <v>3.3430911209203962</v>
      </c>
      <c r="L66" s="31">
        <v>-3.3430911209203962</v>
      </c>
    </row>
    <row r="67" spans="1:12" x14ac:dyDescent="0.2">
      <c r="A67" s="13">
        <v>66</v>
      </c>
      <c r="B67" s="37">
        <v>51</v>
      </c>
      <c r="C67" s="36">
        <f t="shared" si="1"/>
        <v>1</v>
      </c>
      <c r="D67" s="36" t="s">
        <v>203</v>
      </c>
      <c r="E67" s="36">
        <v>2</v>
      </c>
      <c r="F67" s="36">
        <v>12</v>
      </c>
      <c r="G67" s="36">
        <v>1</v>
      </c>
      <c r="J67" s="31">
        <v>2</v>
      </c>
      <c r="K67" s="31">
        <v>5.3590498888464024</v>
      </c>
      <c r="L67" s="31">
        <v>14.640950111153597</v>
      </c>
    </row>
    <row r="68" spans="1:12" x14ac:dyDescent="0.2">
      <c r="A68" s="13">
        <v>67</v>
      </c>
      <c r="B68" s="37">
        <v>66</v>
      </c>
      <c r="C68" s="36">
        <f t="shared" si="1"/>
        <v>0</v>
      </c>
      <c r="D68" s="36" t="s">
        <v>204</v>
      </c>
      <c r="E68" s="36">
        <v>1</v>
      </c>
      <c r="F68" s="36">
        <v>1</v>
      </c>
      <c r="G68" s="36">
        <v>1</v>
      </c>
      <c r="J68" s="31">
        <v>3</v>
      </c>
      <c r="K68" s="31">
        <v>1.3579828551850865</v>
      </c>
      <c r="L68" s="31">
        <v>-1.3579828551850865</v>
      </c>
    </row>
    <row r="69" spans="1:12" x14ac:dyDescent="0.2">
      <c r="A69" s="13">
        <v>68</v>
      </c>
      <c r="B69" s="37">
        <v>37</v>
      </c>
      <c r="C69" s="36">
        <f t="shared" si="1"/>
        <v>0</v>
      </c>
      <c r="D69" s="36" t="s">
        <v>204</v>
      </c>
      <c r="E69" s="36">
        <v>1</v>
      </c>
      <c r="F69" s="36">
        <v>5</v>
      </c>
      <c r="G69" s="36">
        <v>2</v>
      </c>
      <c r="J69" s="31">
        <v>4</v>
      </c>
      <c r="K69" s="31">
        <v>1.2677506612880269</v>
      </c>
      <c r="L69" s="31">
        <v>-1.2677506612880269</v>
      </c>
    </row>
    <row r="70" spans="1:12" x14ac:dyDescent="0.2">
      <c r="A70" s="13">
        <v>69</v>
      </c>
      <c r="B70" s="37">
        <v>31</v>
      </c>
      <c r="C70" s="36">
        <f t="shared" si="1"/>
        <v>1</v>
      </c>
      <c r="D70" s="36" t="s">
        <v>203</v>
      </c>
      <c r="E70" s="36">
        <v>2</v>
      </c>
      <c r="F70" s="36">
        <v>10</v>
      </c>
      <c r="G70" s="36">
        <v>2</v>
      </c>
      <c r="J70" s="31">
        <v>5</v>
      </c>
      <c r="K70" s="31">
        <v>3.9747164781998126</v>
      </c>
      <c r="L70" s="31">
        <v>1.0252835218001874</v>
      </c>
    </row>
    <row r="71" spans="1:12" x14ac:dyDescent="0.2">
      <c r="A71" s="13">
        <v>70</v>
      </c>
      <c r="B71" s="37">
        <v>62</v>
      </c>
      <c r="C71" s="36">
        <f t="shared" si="1"/>
        <v>1</v>
      </c>
      <c r="D71" s="36" t="s">
        <v>203</v>
      </c>
      <c r="E71" s="36">
        <v>1</v>
      </c>
      <c r="F71" s="36">
        <v>0</v>
      </c>
      <c r="G71" s="36">
        <v>10</v>
      </c>
      <c r="J71" s="31">
        <v>6</v>
      </c>
      <c r="K71" s="31">
        <v>3.2528589270233357</v>
      </c>
      <c r="L71" s="31">
        <v>-2.2528589270233357</v>
      </c>
    </row>
    <row r="72" spans="1:12" x14ac:dyDescent="0.2">
      <c r="A72" s="13">
        <v>71</v>
      </c>
      <c r="B72" s="37">
        <v>74</v>
      </c>
      <c r="C72" s="36">
        <f t="shared" si="1"/>
        <v>1</v>
      </c>
      <c r="D72" s="36" t="s">
        <v>203</v>
      </c>
      <c r="E72" s="36">
        <v>2</v>
      </c>
      <c r="F72" s="36">
        <v>0</v>
      </c>
      <c r="G72" s="36">
        <v>10</v>
      </c>
      <c r="J72" s="31">
        <v>7</v>
      </c>
      <c r="K72" s="31">
        <v>3.162626733126277</v>
      </c>
      <c r="L72" s="31">
        <v>-3.162626733126277</v>
      </c>
    </row>
    <row r="73" spans="1:12" x14ac:dyDescent="0.2">
      <c r="A73" s="13">
        <v>72</v>
      </c>
      <c r="B73" s="37">
        <v>24</v>
      </c>
      <c r="C73" s="36">
        <f t="shared" si="1"/>
        <v>1</v>
      </c>
      <c r="D73" s="36" t="s">
        <v>203</v>
      </c>
      <c r="E73" s="36">
        <v>2</v>
      </c>
      <c r="F73" s="36">
        <v>2</v>
      </c>
      <c r="G73" s="36">
        <v>1</v>
      </c>
      <c r="J73" s="31">
        <v>8</v>
      </c>
      <c r="K73" s="31">
        <v>0.45566091621449134</v>
      </c>
      <c r="L73" s="31">
        <v>7.5443390837855091</v>
      </c>
    </row>
    <row r="74" spans="1:12" x14ac:dyDescent="0.2">
      <c r="A74" s="13">
        <v>73</v>
      </c>
      <c r="B74" s="37">
        <v>51</v>
      </c>
      <c r="C74" s="36">
        <f t="shared" si="1"/>
        <v>0</v>
      </c>
      <c r="D74" s="36" t="s">
        <v>204</v>
      </c>
      <c r="E74" s="36">
        <v>1</v>
      </c>
      <c r="F74" s="36">
        <v>8</v>
      </c>
      <c r="G74" s="36">
        <v>3</v>
      </c>
      <c r="J74" s="31">
        <v>9</v>
      </c>
      <c r="K74" s="31">
        <v>2.8325484597287369</v>
      </c>
      <c r="L74" s="31">
        <v>-2.8325484597287369</v>
      </c>
    </row>
    <row r="75" spans="1:12" x14ac:dyDescent="0.2">
      <c r="A75" s="13">
        <v>74</v>
      </c>
      <c r="B75" s="37">
        <v>79</v>
      </c>
      <c r="C75" s="36">
        <f t="shared" si="1"/>
        <v>1</v>
      </c>
      <c r="D75" s="36" t="s">
        <v>203</v>
      </c>
      <c r="E75" s="36">
        <v>1</v>
      </c>
      <c r="F75" s="36">
        <v>0</v>
      </c>
      <c r="G75" s="36">
        <v>10</v>
      </c>
      <c r="J75" s="31">
        <v>10</v>
      </c>
      <c r="K75" s="31">
        <v>2.3813874902434389</v>
      </c>
      <c r="L75" s="31">
        <v>2.6186125097565611</v>
      </c>
    </row>
    <row r="76" spans="1:12" x14ac:dyDescent="0.2">
      <c r="A76" s="13">
        <v>75</v>
      </c>
      <c r="B76" s="37">
        <v>81</v>
      </c>
      <c r="C76" s="36">
        <f t="shared" si="1"/>
        <v>1</v>
      </c>
      <c r="D76" s="36" t="s">
        <v>203</v>
      </c>
      <c r="E76" s="36">
        <v>1</v>
      </c>
      <c r="F76" s="36">
        <v>0</v>
      </c>
      <c r="G76" s="36">
        <v>10</v>
      </c>
      <c r="J76" s="31">
        <v>11</v>
      </c>
      <c r="K76" s="31">
        <v>7.5246225423758304</v>
      </c>
      <c r="L76" s="31">
        <v>-5.5246225423758304</v>
      </c>
    </row>
    <row r="77" spans="1:12" x14ac:dyDescent="0.2">
      <c r="A77" s="13">
        <v>76</v>
      </c>
      <c r="B77" s="37">
        <v>61</v>
      </c>
      <c r="C77" s="36">
        <f t="shared" si="1"/>
        <v>0</v>
      </c>
      <c r="D77" s="36" t="s">
        <v>204</v>
      </c>
      <c r="E77" s="36">
        <v>1</v>
      </c>
      <c r="F77" s="36">
        <v>0</v>
      </c>
      <c r="G77" s="36">
        <v>10</v>
      </c>
      <c r="J77" s="31">
        <v>12</v>
      </c>
      <c r="K77" s="31">
        <v>3.4641738170081533</v>
      </c>
      <c r="L77" s="31">
        <v>-3.4641738170081533</v>
      </c>
    </row>
    <row r="78" spans="1:12" x14ac:dyDescent="0.2">
      <c r="A78" s="13">
        <v>77</v>
      </c>
      <c r="B78" s="37">
        <v>24</v>
      </c>
      <c r="C78" s="36">
        <f t="shared" si="1"/>
        <v>1</v>
      </c>
      <c r="D78" s="36" t="s">
        <v>203</v>
      </c>
      <c r="E78" s="36">
        <v>1</v>
      </c>
      <c r="F78" s="36">
        <v>12</v>
      </c>
      <c r="G78" s="36">
        <v>3</v>
      </c>
      <c r="J78" s="31">
        <v>13</v>
      </c>
      <c r="K78" s="31">
        <v>3.162626733126277</v>
      </c>
      <c r="L78" s="31">
        <v>-1.162626733126277</v>
      </c>
    </row>
    <row r="79" spans="1:12" x14ac:dyDescent="0.2">
      <c r="A79" s="13">
        <v>78</v>
      </c>
      <c r="B79" s="37">
        <v>71</v>
      </c>
      <c r="C79" s="36">
        <f t="shared" si="1"/>
        <v>1</v>
      </c>
      <c r="D79" s="36" t="s">
        <v>203</v>
      </c>
      <c r="E79" s="36">
        <v>2</v>
      </c>
      <c r="F79" s="36">
        <v>0</v>
      </c>
      <c r="G79" s="36">
        <v>10</v>
      </c>
      <c r="J79" s="31">
        <v>14</v>
      </c>
      <c r="K79" s="31">
        <v>4.4999467291941819E-3</v>
      </c>
      <c r="L79" s="31">
        <v>-4.4999467291941819E-3</v>
      </c>
    </row>
    <row r="80" spans="1:12" x14ac:dyDescent="0.2">
      <c r="A80" s="13">
        <v>79</v>
      </c>
      <c r="B80" s="37">
        <v>80</v>
      </c>
      <c r="C80" s="36">
        <f t="shared" si="1"/>
        <v>1</v>
      </c>
      <c r="D80" s="36" t="s">
        <v>203</v>
      </c>
      <c r="E80" s="36">
        <v>1</v>
      </c>
      <c r="F80" s="36">
        <v>5</v>
      </c>
      <c r="G80" s="36">
        <v>1</v>
      </c>
      <c r="J80" s="31">
        <v>15</v>
      </c>
      <c r="K80" s="31">
        <v>7.3441581545817112</v>
      </c>
      <c r="L80" s="31">
        <v>12.655841845418289</v>
      </c>
    </row>
    <row r="81" spans="1:12" x14ac:dyDescent="0.2">
      <c r="A81" s="13">
        <v>80</v>
      </c>
      <c r="B81" s="37">
        <v>67</v>
      </c>
      <c r="C81" s="36">
        <f t="shared" si="1"/>
        <v>1</v>
      </c>
      <c r="D81" s="36" t="s">
        <v>203</v>
      </c>
      <c r="E81" s="36">
        <v>2</v>
      </c>
      <c r="F81" s="36">
        <v>0</v>
      </c>
      <c r="G81" s="36">
        <v>10</v>
      </c>
      <c r="J81" s="31">
        <v>16</v>
      </c>
      <c r="K81" s="31">
        <v>7.3441581545817112</v>
      </c>
      <c r="L81" s="31">
        <v>6.6558418454182888</v>
      </c>
    </row>
    <row r="82" spans="1:12" x14ac:dyDescent="0.2">
      <c r="A82" s="13">
        <v>81</v>
      </c>
      <c r="B82" s="37">
        <v>30</v>
      </c>
      <c r="C82" s="36">
        <f t="shared" si="1"/>
        <v>1</v>
      </c>
      <c r="D82" s="36" t="s">
        <v>203</v>
      </c>
      <c r="E82" s="36">
        <v>1</v>
      </c>
      <c r="F82" s="36">
        <v>1</v>
      </c>
      <c r="G82" s="36">
        <v>1</v>
      </c>
      <c r="J82" s="31">
        <v>17</v>
      </c>
      <c r="K82" s="31">
        <v>4.1860313681846293</v>
      </c>
      <c r="L82" s="31">
        <v>10.813968631815371</v>
      </c>
    </row>
    <row r="83" spans="1:12" x14ac:dyDescent="0.2">
      <c r="A83" s="13">
        <v>82</v>
      </c>
      <c r="B83" s="37">
        <v>37</v>
      </c>
      <c r="C83" s="36">
        <f t="shared" si="1"/>
        <v>1</v>
      </c>
      <c r="D83" s="36" t="s">
        <v>203</v>
      </c>
      <c r="E83" s="36">
        <v>2</v>
      </c>
      <c r="F83" s="36">
        <v>4</v>
      </c>
      <c r="G83" s="36">
        <v>1</v>
      </c>
      <c r="J83" s="31">
        <v>18</v>
      </c>
      <c r="K83" s="31">
        <v>1.6286794368762654</v>
      </c>
      <c r="L83" s="31">
        <v>3.3713205631237346</v>
      </c>
    </row>
    <row r="84" spans="1:12" x14ac:dyDescent="0.2">
      <c r="A84" s="13">
        <v>83</v>
      </c>
      <c r="B84" s="37">
        <v>26</v>
      </c>
      <c r="C84" s="36">
        <f t="shared" si="1"/>
        <v>1</v>
      </c>
      <c r="D84" s="36" t="s">
        <v>203</v>
      </c>
      <c r="E84" s="36">
        <v>2</v>
      </c>
      <c r="F84" s="36">
        <v>5</v>
      </c>
      <c r="G84" s="36">
        <v>1</v>
      </c>
      <c r="J84" s="31">
        <v>19</v>
      </c>
      <c r="K84" s="31">
        <v>7.0734615728905332</v>
      </c>
      <c r="L84" s="31">
        <v>-2.0734615728905332</v>
      </c>
    </row>
    <row r="85" spans="1:12" x14ac:dyDescent="0.2">
      <c r="A85" s="13">
        <v>84</v>
      </c>
      <c r="B85" s="37">
        <v>35</v>
      </c>
      <c r="C85" s="36">
        <f t="shared" si="1"/>
        <v>1</v>
      </c>
      <c r="D85" s="36" t="s">
        <v>203</v>
      </c>
      <c r="E85" s="36">
        <v>2</v>
      </c>
      <c r="F85" s="36">
        <v>2</v>
      </c>
      <c r="G85" s="36">
        <v>1</v>
      </c>
      <c r="J85" s="31">
        <v>20</v>
      </c>
      <c r="K85" s="31">
        <v>-0.6271254105502222</v>
      </c>
      <c r="L85" s="31">
        <v>0.6271254105502222</v>
      </c>
    </row>
    <row r="86" spans="1:12" x14ac:dyDescent="0.2">
      <c r="A86" s="13">
        <v>85</v>
      </c>
      <c r="B86" s="37">
        <v>24</v>
      </c>
      <c r="C86" s="36">
        <f t="shared" si="1"/>
        <v>1</v>
      </c>
      <c r="D86" s="36" t="s">
        <v>203</v>
      </c>
      <c r="E86" s="36">
        <v>1</v>
      </c>
      <c r="F86" s="36">
        <v>7</v>
      </c>
      <c r="G86" s="36">
        <v>2</v>
      </c>
      <c r="J86" s="31">
        <v>21</v>
      </c>
      <c r="K86" s="31">
        <v>6.892997185096414</v>
      </c>
      <c r="L86" s="31">
        <v>5.107002814903586</v>
      </c>
    </row>
    <row r="87" spans="1:12" x14ac:dyDescent="0.2">
      <c r="A87" s="13">
        <v>86</v>
      </c>
      <c r="B87" s="37">
        <v>22</v>
      </c>
      <c r="C87" s="36">
        <f t="shared" si="1"/>
        <v>0</v>
      </c>
      <c r="D87" s="36" t="s">
        <v>204</v>
      </c>
      <c r="E87" s="36">
        <v>1</v>
      </c>
      <c r="F87" s="36">
        <v>8</v>
      </c>
      <c r="G87" s="36">
        <v>2</v>
      </c>
      <c r="J87" s="31">
        <v>22</v>
      </c>
      <c r="K87" s="31">
        <v>9.4732140626253791E-2</v>
      </c>
      <c r="L87" s="31">
        <v>-9.4732140626253791E-2</v>
      </c>
    </row>
    <row r="88" spans="1:12" x14ac:dyDescent="0.2">
      <c r="A88" s="13">
        <v>87</v>
      </c>
      <c r="B88" s="37">
        <v>83</v>
      </c>
      <c r="C88" s="36">
        <f t="shared" si="1"/>
        <v>0</v>
      </c>
      <c r="D88" s="36" t="s">
        <v>204</v>
      </c>
      <c r="E88" s="36">
        <v>1</v>
      </c>
      <c r="F88" s="36">
        <v>5</v>
      </c>
      <c r="G88" s="36">
        <v>1</v>
      </c>
      <c r="J88" s="31">
        <v>23</v>
      </c>
      <c r="K88" s="31">
        <v>1.4482150490821462</v>
      </c>
      <c r="L88" s="31">
        <v>-1.4482150490821462</v>
      </c>
    </row>
    <row r="89" spans="1:12" x14ac:dyDescent="0.2">
      <c r="A89" s="13">
        <v>88</v>
      </c>
      <c r="B89" s="37">
        <v>46</v>
      </c>
      <c r="C89" s="36">
        <f t="shared" si="1"/>
        <v>0</v>
      </c>
      <c r="D89" s="36" t="s">
        <v>204</v>
      </c>
      <c r="E89" s="36">
        <v>1</v>
      </c>
      <c r="F89" s="36">
        <v>7</v>
      </c>
      <c r="G89" s="36">
        <v>3</v>
      </c>
      <c r="J89" s="31">
        <v>24</v>
      </c>
      <c r="K89" s="31">
        <v>5.8102108583317005</v>
      </c>
      <c r="L89" s="31">
        <v>4.1897891416682995</v>
      </c>
    </row>
    <row r="90" spans="1:12" x14ac:dyDescent="0.2">
      <c r="A90" s="13">
        <v>89</v>
      </c>
      <c r="B90" s="37">
        <v>38</v>
      </c>
      <c r="C90" s="36">
        <f t="shared" si="1"/>
        <v>0</v>
      </c>
      <c r="D90" s="36" t="s">
        <v>204</v>
      </c>
      <c r="E90" s="36">
        <v>2</v>
      </c>
      <c r="F90" s="36">
        <v>5</v>
      </c>
      <c r="G90" s="36">
        <v>1</v>
      </c>
      <c r="J90" s="31">
        <v>25</v>
      </c>
      <c r="K90" s="31">
        <v>4.6965740293762881</v>
      </c>
      <c r="L90" s="31">
        <v>-3.6965740293762881</v>
      </c>
    </row>
    <row r="91" spans="1:12" x14ac:dyDescent="0.2">
      <c r="A91" s="13">
        <v>90</v>
      </c>
      <c r="B91" s="37">
        <v>64</v>
      </c>
      <c r="C91" s="36">
        <f t="shared" si="1"/>
        <v>1</v>
      </c>
      <c r="D91" s="36" t="s">
        <v>203</v>
      </c>
      <c r="E91" s="36">
        <v>1</v>
      </c>
      <c r="F91" s="36">
        <v>0</v>
      </c>
      <c r="G91" s="36">
        <v>10</v>
      </c>
      <c r="J91" s="31">
        <v>26</v>
      </c>
      <c r="K91" s="31">
        <v>3.162626733126277</v>
      </c>
      <c r="L91" s="31">
        <v>-3.162626733126277</v>
      </c>
    </row>
    <row r="92" spans="1:12" x14ac:dyDescent="0.2">
      <c r="A92" s="13">
        <v>91</v>
      </c>
      <c r="B92" s="37">
        <v>55</v>
      </c>
      <c r="C92" s="36">
        <f t="shared" si="1"/>
        <v>0</v>
      </c>
      <c r="D92" s="36" t="s">
        <v>204</v>
      </c>
      <c r="E92" s="36">
        <v>2</v>
      </c>
      <c r="F92" s="36">
        <v>5</v>
      </c>
      <c r="G92" s="36">
        <v>1</v>
      </c>
      <c r="J92" s="31">
        <v>27</v>
      </c>
      <c r="K92" s="31">
        <v>7.9757835118611284</v>
      </c>
      <c r="L92" s="31">
        <v>7.0242164881388716</v>
      </c>
    </row>
    <row r="93" spans="1:12" x14ac:dyDescent="0.2">
      <c r="A93" s="13">
        <v>92</v>
      </c>
      <c r="B93" s="37">
        <v>50</v>
      </c>
      <c r="C93" s="36">
        <f t="shared" si="1"/>
        <v>0</v>
      </c>
      <c r="D93" s="36" t="s">
        <v>204</v>
      </c>
      <c r="E93" s="36">
        <v>1</v>
      </c>
      <c r="F93" s="36">
        <v>2</v>
      </c>
      <c r="G93" s="36">
        <v>1</v>
      </c>
      <c r="J93" s="31">
        <v>28</v>
      </c>
      <c r="K93" s="31">
        <v>8.066015705758188</v>
      </c>
      <c r="L93" s="31">
        <v>3.933984294241812</v>
      </c>
    </row>
    <row r="94" spans="1:12" x14ac:dyDescent="0.2">
      <c r="A94" s="13">
        <v>93</v>
      </c>
      <c r="B94" s="37">
        <v>28</v>
      </c>
      <c r="C94" s="36">
        <f t="shared" si="1"/>
        <v>1</v>
      </c>
      <c r="D94" s="36" t="s">
        <v>203</v>
      </c>
      <c r="E94" s="36">
        <v>1</v>
      </c>
      <c r="F94" s="36">
        <v>0</v>
      </c>
      <c r="G94" s="36">
        <v>10</v>
      </c>
      <c r="J94" s="31">
        <v>29</v>
      </c>
      <c r="K94" s="31">
        <v>3.7942520904056933</v>
      </c>
      <c r="L94" s="31">
        <v>6.2057479095943062</v>
      </c>
    </row>
    <row r="95" spans="1:12" x14ac:dyDescent="0.2">
      <c r="A95" s="13">
        <v>94</v>
      </c>
      <c r="B95" s="37">
        <v>34</v>
      </c>
      <c r="C95" s="36">
        <f t="shared" si="1"/>
        <v>0</v>
      </c>
      <c r="D95" s="36" t="s">
        <v>204</v>
      </c>
      <c r="E95" s="36">
        <v>1</v>
      </c>
      <c r="F95" s="36">
        <v>1</v>
      </c>
      <c r="G95" s="36">
        <v>2</v>
      </c>
      <c r="J95" s="31">
        <v>30</v>
      </c>
      <c r="K95" s="31">
        <v>7.8855513179640688</v>
      </c>
      <c r="L95" s="31">
        <v>-3.8855513179640688</v>
      </c>
    </row>
    <row r="96" spans="1:12" x14ac:dyDescent="0.2">
      <c r="A96" s="13">
        <v>95</v>
      </c>
      <c r="B96" s="37">
        <v>54</v>
      </c>
      <c r="C96" s="36">
        <f t="shared" si="1"/>
        <v>1</v>
      </c>
      <c r="D96" s="36" t="s">
        <v>203</v>
      </c>
      <c r="E96" s="36">
        <v>2</v>
      </c>
      <c r="F96" s="36">
        <v>0</v>
      </c>
      <c r="G96" s="36">
        <v>10</v>
      </c>
      <c r="J96" s="31">
        <v>31</v>
      </c>
      <c r="K96" s="31">
        <v>3.7040198965086337</v>
      </c>
      <c r="L96" s="31">
        <v>-3.7040198965086337</v>
      </c>
    </row>
    <row r="97" spans="1:12" x14ac:dyDescent="0.2">
      <c r="A97" s="13">
        <v>96</v>
      </c>
      <c r="B97" s="37">
        <v>60</v>
      </c>
      <c r="C97" s="36">
        <f t="shared" si="1"/>
        <v>0</v>
      </c>
      <c r="D97" s="36" t="s">
        <v>204</v>
      </c>
      <c r="E97" s="36">
        <v>2</v>
      </c>
      <c r="F97" s="36">
        <v>1</v>
      </c>
      <c r="G97" s="36">
        <v>2</v>
      </c>
      <c r="J97" s="31">
        <v>32</v>
      </c>
      <c r="K97" s="31">
        <v>4.0957991742875697</v>
      </c>
      <c r="L97" s="31">
        <v>-4.0957991742875697</v>
      </c>
    </row>
    <row r="98" spans="1:12" x14ac:dyDescent="0.2">
      <c r="A98" s="13">
        <v>97</v>
      </c>
      <c r="B98" s="37">
        <v>27</v>
      </c>
      <c r="C98" s="36">
        <f t="shared" si="1"/>
        <v>1</v>
      </c>
      <c r="D98" s="36" t="s">
        <v>203</v>
      </c>
      <c r="E98" s="36">
        <v>2</v>
      </c>
      <c r="F98" s="36">
        <v>5</v>
      </c>
      <c r="G98" s="36">
        <v>2</v>
      </c>
      <c r="J98" s="31">
        <v>33</v>
      </c>
      <c r="K98" s="31">
        <v>0.81658969180272978</v>
      </c>
      <c r="L98" s="31">
        <v>4.1834103081972707</v>
      </c>
    </row>
    <row r="99" spans="1:12" x14ac:dyDescent="0.2">
      <c r="A99" s="13">
        <v>98</v>
      </c>
      <c r="B99" s="37">
        <v>37</v>
      </c>
      <c r="C99" s="36">
        <f t="shared" si="1"/>
        <v>0</v>
      </c>
      <c r="D99" s="36" t="s">
        <v>204</v>
      </c>
      <c r="E99" s="36">
        <v>2</v>
      </c>
      <c r="F99" s="36">
        <v>0</v>
      </c>
      <c r="G99" s="36">
        <v>10</v>
      </c>
      <c r="J99" s="31">
        <v>34</v>
      </c>
      <c r="K99" s="31">
        <v>3.9747164781998126</v>
      </c>
      <c r="L99" s="31">
        <v>-3.9747164781998126</v>
      </c>
    </row>
    <row r="100" spans="1:12" x14ac:dyDescent="0.2">
      <c r="A100" s="13">
        <v>99</v>
      </c>
      <c r="B100" s="37">
        <v>67</v>
      </c>
      <c r="C100" s="36">
        <f t="shared" si="1"/>
        <v>1</v>
      </c>
      <c r="D100" s="36" t="s">
        <v>203</v>
      </c>
      <c r="E100" s="36">
        <v>2</v>
      </c>
      <c r="F100" s="36">
        <v>0</v>
      </c>
      <c r="G100" s="36">
        <v>10</v>
      </c>
      <c r="J100" s="31">
        <v>35</v>
      </c>
      <c r="K100" s="31">
        <v>7.7050869301699496</v>
      </c>
      <c r="L100" s="31">
        <v>-7.7050869301699496</v>
      </c>
    </row>
    <row r="101" spans="1:12" x14ac:dyDescent="0.2">
      <c r="A101" s="13">
        <v>100</v>
      </c>
      <c r="B101" s="37">
        <v>23</v>
      </c>
      <c r="C101" s="36">
        <f t="shared" si="1"/>
        <v>1</v>
      </c>
      <c r="D101" s="36" t="s">
        <v>203</v>
      </c>
      <c r="E101" s="36">
        <v>2</v>
      </c>
      <c r="F101" s="36">
        <v>8</v>
      </c>
      <c r="G101" s="36">
        <v>3</v>
      </c>
      <c r="J101" s="31">
        <v>36</v>
      </c>
      <c r="K101" s="31">
        <v>3.4641738170081533</v>
      </c>
      <c r="L101" s="31">
        <v>1.5358261829918467</v>
      </c>
    </row>
    <row r="102" spans="1:12" x14ac:dyDescent="0.2">
      <c r="A102" s="13">
        <v>101</v>
      </c>
      <c r="B102" s="37">
        <v>27</v>
      </c>
      <c r="C102" s="36">
        <f t="shared" si="1"/>
        <v>1</v>
      </c>
      <c r="D102" s="36" t="s">
        <v>203</v>
      </c>
      <c r="E102" s="36">
        <v>1</v>
      </c>
      <c r="F102" s="36">
        <v>2</v>
      </c>
      <c r="G102" s="36">
        <v>3</v>
      </c>
      <c r="J102" s="31">
        <v>37</v>
      </c>
      <c r="K102" s="31">
        <v>4.0055669803905101</v>
      </c>
      <c r="L102" s="31">
        <v>-4.0055669803905101</v>
      </c>
    </row>
    <row r="103" spans="1:12" x14ac:dyDescent="0.2">
      <c r="A103" s="13">
        <v>102</v>
      </c>
      <c r="B103" s="37">
        <v>47</v>
      </c>
      <c r="C103" s="36">
        <f t="shared" si="1"/>
        <v>0</v>
      </c>
      <c r="D103" s="36" t="s">
        <v>204</v>
      </c>
      <c r="E103" s="36">
        <v>1</v>
      </c>
      <c r="F103" s="36">
        <v>8</v>
      </c>
      <c r="G103" s="36">
        <v>2</v>
      </c>
      <c r="J103" s="31">
        <v>38</v>
      </c>
      <c r="K103" s="31">
        <v>2.5310013758468606</v>
      </c>
      <c r="L103" s="31">
        <v>2.4689986241531394</v>
      </c>
    </row>
    <row r="104" spans="1:12" x14ac:dyDescent="0.2">
      <c r="A104" s="13">
        <v>103</v>
      </c>
      <c r="B104" s="37">
        <v>54</v>
      </c>
      <c r="C104" s="36">
        <f t="shared" si="1"/>
        <v>1</v>
      </c>
      <c r="D104" s="36" t="s">
        <v>203</v>
      </c>
      <c r="E104" s="36">
        <v>2</v>
      </c>
      <c r="F104" s="36">
        <v>0</v>
      </c>
      <c r="G104" s="36">
        <v>10</v>
      </c>
      <c r="J104" s="31">
        <v>39</v>
      </c>
      <c r="K104" s="31">
        <v>2.8016979575380385</v>
      </c>
      <c r="L104" s="31">
        <v>-0.80169795753803852</v>
      </c>
    </row>
    <row r="105" spans="1:12" x14ac:dyDescent="0.2">
      <c r="J105" s="31">
        <v>40</v>
      </c>
      <c r="K105" s="31">
        <v>3.1032450414199158</v>
      </c>
      <c r="L105" s="31">
        <v>-3.1032450414199158</v>
      </c>
    </row>
    <row r="106" spans="1:12" x14ac:dyDescent="0.2">
      <c r="J106" s="31">
        <v>41</v>
      </c>
      <c r="K106" s="31">
        <v>5.5395142766405217</v>
      </c>
      <c r="L106" s="31">
        <v>-2.5395142766405217</v>
      </c>
    </row>
    <row r="107" spans="1:12" x14ac:dyDescent="0.2">
      <c r="J107" s="31">
        <v>42</v>
      </c>
      <c r="K107" s="31">
        <v>3.162626733126277</v>
      </c>
      <c r="L107" s="31">
        <v>-3.162626733126277</v>
      </c>
    </row>
    <row r="108" spans="1:12" x14ac:dyDescent="0.2">
      <c r="J108" s="31">
        <v>43</v>
      </c>
      <c r="K108" s="31">
        <v>7.4343903484787717</v>
      </c>
      <c r="L108" s="31">
        <v>0.56560965152122833</v>
      </c>
    </row>
    <row r="109" spans="1:12" x14ac:dyDescent="0.2">
      <c r="J109" s="31">
        <v>44</v>
      </c>
      <c r="K109" s="31">
        <v>5.8102108583317005</v>
      </c>
      <c r="L109" s="31">
        <v>-5.8102108583317005</v>
      </c>
    </row>
    <row r="110" spans="1:12" x14ac:dyDescent="0.2">
      <c r="J110" s="31">
        <v>45</v>
      </c>
      <c r="K110" s="31">
        <v>3.8844842843027521</v>
      </c>
      <c r="L110" s="31">
        <v>-3.8844842843027521</v>
      </c>
    </row>
    <row r="111" spans="1:12" x14ac:dyDescent="0.2">
      <c r="J111" s="31">
        <v>46</v>
      </c>
      <c r="K111" s="31">
        <v>2.7114657636409789</v>
      </c>
      <c r="L111" s="31">
        <v>-2.7114657636409789</v>
      </c>
    </row>
    <row r="112" spans="1:12" x14ac:dyDescent="0.2">
      <c r="J112" s="31">
        <v>47</v>
      </c>
      <c r="K112" s="31">
        <v>3.3430911209203962</v>
      </c>
      <c r="L112" s="31">
        <v>-3.3430911209203962</v>
      </c>
    </row>
    <row r="113" spans="10:12" x14ac:dyDescent="0.2">
      <c r="J113" s="31">
        <v>48</v>
      </c>
      <c r="K113" s="31">
        <v>3.162626733126277</v>
      </c>
      <c r="L113" s="31">
        <v>-0.16262673312627696</v>
      </c>
    </row>
    <row r="114" spans="10:12" x14ac:dyDescent="0.2">
      <c r="J114" s="31">
        <v>49</v>
      </c>
      <c r="K114" s="31">
        <v>4.7868062232733486</v>
      </c>
      <c r="L114" s="31">
        <v>-1.7868062232733486</v>
      </c>
    </row>
    <row r="115" spans="10:12" x14ac:dyDescent="0.2">
      <c r="J115" s="31">
        <v>50</v>
      </c>
      <c r="K115" s="31">
        <v>-0.44666102275610298</v>
      </c>
      <c r="L115" s="31">
        <v>0.44666102275610298</v>
      </c>
    </row>
    <row r="116" spans="10:12" x14ac:dyDescent="0.2">
      <c r="J116" s="31">
        <v>51</v>
      </c>
      <c r="K116" s="31">
        <v>2.9821623453321577</v>
      </c>
      <c r="L116" s="31">
        <v>-0.98216234533215774</v>
      </c>
    </row>
    <row r="117" spans="10:12" x14ac:dyDescent="0.2">
      <c r="J117" s="31">
        <v>52</v>
      </c>
      <c r="K117" s="31">
        <v>9.4732140626253791E-2</v>
      </c>
      <c r="L117" s="31">
        <v>-9.4732140626253791E-2</v>
      </c>
    </row>
    <row r="118" spans="10:12" x14ac:dyDescent="0.2">
      <c r="J118" s="31">
        <v>53</v>
      </c>
      <c r="K118" s="31">
        <v>6.9832293789934736</v>
      </c>
      <c r="L118" s="31">
        <v>3.0167706210065264</v>
      </c>
    </row>
    <row r="119" spans="10:12" x14ac:dyDescent="0.2">
      <c r="J119" s="31">
        <v>54</v>
      </c>
      <c r="K119" s="31">
        <v>7.3441581545817112</v>
      </c>
      <c r="L119" s="31">
        <v>12.655841845418289</v>
      </c>
    </row>
    <row r="120" spans="10:12" x14ac:dyDescent="0.2">
      <c r="J120" s="31">
        <v>55</v>
      </c>
      <c r="K120" s="31">
        <v>5.3590498888464024</v>
      </c>
      <c r="L120" s="31">
        <v>-5.3590498888464024</v>
      </c>
    </row>
    <row r="121" spans="10:12" x14ac:dyDescent="0.2">
      <c r="J121" s="31">
        <v>56</v>
      </c>
      <c r="K121" s="31">
        <v>5.5395142766405217</v>
      </c>
      <c r="L121" s="31">
        <v>-0.53951427664052165</v>
      </c>
    </row>
    <row r="122" spans="10:12" x14ac:dyDescent="0.2">
      <c r="J122" s="31">
        <v>57</v>
      </c>
      <c r="K122" s="31">
        <v>0.1849643345233134</v>
      </c>
      <c r="L122" s="31">
        <v>-0.1849643345233134</v>
      </c>
    </row>
    <row r="123" spans="10:12" x14ac:dyDescent="0.2">
      <c r="J123" s="31">
        <v>58</v>
      </c>
      <c r="K123" s="31">
        <v>4.1551808659939304</v>
      </c>
      <c r="L123" s="31">
        <v>0.84481913400606956</v>
      </c>
    </row>
    <row r="124" spans="10:12" x14ac:dyDescent="0.2">
      <c r="J124" s="31">
        <v>59</v>
      </c>
      <c r="K124" s="31">
        <v>-0.26619663496198465</v>
      </c>
      <c r="L124" s="31">
        <v>0.26619663496198465</v>
      </c>
    </row>
    <row r="125" spans="10:12" x14ac:dyDescent="0.2">
      <c r="J125" s="31">
        <v>60</v>
      </c>
      <c r="K125" s="31">
        <v>4.0055669803905101</v>
      </c>
      <c r="L125" s="31">
        <v>-4.0055669803905101</v>
      </c>
    </row>
    <row r="126" spans="10:12" x14ac:dyDescent="0.2">
      <c r="J126" s="31">
        <v>61</v>
      </c>
      <c r="K126" s="31">
        <v>4.9981211132581649</v>
      </c>
      <c r="L126" s="31">
        <v>-1.9981211132581649</v>
      </c>
    </row>
    <row r="127" spans="10:12" x14ac:dyDescent="0.2">
      <c r="J127" s="31">
        <v>62</v>
      </c>
      <c r="K127" s="31">
        <v>4.6371923376699264</v>
      </c>
      <c r="L127" s="31">
        <v>-0.63719233766992645</v>
      </c>
    </row>
    <row r="128" spans="10:12" x14ac:dyDescent="0.2">
      <c r="J128" s="31">
        <v>63</v>
      </c>
      <c r="K128" s="31">
        <v>3.0723945392292173</v>
      </c>
      <c r="L128" s="31">
        <v>-3.0723945392292173</v>
      </c>
    </row>
    <row r="129" spans="10:12" x14ac:dyDescent="0.2">
      <c r="J129" s="31">
        <v>64</v>
      </c>
      <c r="K129" s="31">
        <v>2.9227806536257965</v>
      </c>
      <c r="L129" s="31">
        <v>-0.92278065362579653</v>
      </c>
    </row>
    <row r="130" spans="10:12" x14ac:dyDescent="0.2">
      <c r="J130" s="31">
        <v>65</v>
      </c>
      <c r="K130" s="31">
        <v>5.449282082743462</v>
      </c>
      <c r="L130" s="31">
        <v>-5.449282082743462</v>
      </c>
    </row>
    <row r="131" spans="10:12" x14ac:dyDescent="0.2">
      <c r="J131" s="31">
        <v>66</v>
      </c>
      <c r="K131" s="31">
        <v>1.8993760185674433</v>
      </c>
      <c r="L131" s="31">
        <v>10.100623981432557</v>
      </c>
    </row>
    <row r="132" spans="10:12" x14ac:dyDescent="0.2">
      <c r="J132" s="31">
        <v>67</v>
      </c>
      <c r="K132" s="31">
        <v>4.0055669803905101</v>
      </c>
      <c r="L132" s="31">
        <v>-3.0055669803905101</v>
      </c>
    </row>
    <row r="133" spans="10:12" x14ac:dyDescent="0.2">
      <c r="J133" s="31">
        <v>68</v>
      </c>
      <c r="K133" s="31">
        <v>6.6223006034052361</v>
      </c>
      <c r="L133" s="31">
        <v>-1.6223006034052361</v>
      </c>
    </row>
    <row r="134" spans="10:12" x14ac:dyDescent="0.2">
      <c r="J134" s="31">
        <v>69</v>
      </c>
      <c r="K134" s="31">
        <v>3.7040198965086337</v>
      </c>
      <c r="L134" s="31">
        <v>6.2959801034913667</v>
      </c>
    </row>
    <row r="135" spans="10:12" x14ac:dyDescent="0.2">
      <c r="J135" s="31">
        <v>70</v>
      </c>
      <c r="K135" s="31">
        <v>0.90682188569978939</v>
      </c>
      <c r="L135" s="31">
        <v>-0.90682188569978939</v>
      </c>
    </row>
    <row r="136" spans="10:12" x14ac:dyDescent="0.2">
      <c r="J136" s="31">
        <v>71</v>
      </c>
      <c r="K136" s="31">
        <v>-0.17596444106492504</v>
      </c>
      <c r="L136" s="31">
        <v>0.17596444106492504</v>
      </c>
    </row>
    <row r="137" spans="10:12" x14ac:dyDescent="0.2">
      <c r="J137" s="31">
        <v>72</v>
      </c>
      <c r="K137" s="31">
        <v>4.3356452537880497</v>
      </c>
      <c r="L137" s="31">
        <v>-2.3356452537880497</v>
      </c>
    </row>
    <row r="138" spans="10:12" x14ac:dyDescent="0.2">
      <c r="J138" s="31">
        <v>73</v>
      </c>
      <c r="K138" s="31">
        <v>5.3590498888464024</v>
      </c>
      <c r="L138" s="31">
        <v>2.6409501111535976</v>
      </c>
    </row>
    <row r="139" spans="10:12" x14ac:dyDescent="0.2">
      <c r="J139" s="31">
        <v>74</v>
      </c>
      <c r="K139" s="31">
        <v>-0.6271254105502222</v>
      </c>
      <c r="L139" s="31">
        <v>0.6271254105502222</v>
      </c>
    </row>
    <row r="140" spans="10:12" x14ac:dyDescent="0.2">
      <c r="J140" s="31">
        <v>75</v>
      </c>
      <c r="K140" s="31">
        <v>-0.80758979834434141</v>
      </c>
      <c r="L140" s="31">
        <v>0.80758979834434141</v>
      </c>
    </row>
    <row r="141" spans="10:12" x14ac:dyDescent="0.2">
      <c r="J141" s="31">
        <v>76</v>
      </c>
      <c r="K141" s="31">
        <v>4.4567279498758081</v>
      </c>
      <c r="L141" s="31">
        <v>-4.4567279498758081</v>
      </c>
    </row>
    <row r="142" spans="10:12" x14ac:dyDescent="0.2">
      <c r="J142" s="31">
        <v>77</v>
      </c>
      <c r="K142" s="31">
        <v>4.3356452537880497</v>
      </c>
      <c r="L142" s="31">
        <v>7.6643547462119503</v>
      </c>
    </row>
    <row r="143" spans="10:12" x14ac:dyDescent="0.2">
      <c r="J143" s="31">
        <v>78</v>
      </c>
      <c r="K143" s="31">
        <v>9.4732140626253791E-2</v>
      </c>
      <c r="L143" s="31">
        <v>-9.4732140626253791E-2</v>
      </c>
    </row>
    <row r="144" spans="10:12" x14ac:dyDescent="0.2">
      <c r="J144" s="31">
        <v>79</v>
      </c>
      <c r="K144" s="31">
        <v>-0.7173576044472818</v>
      </c>
      <c r="L144" s="31">
        <v>5.7173576044472814</v>
      </c>
    </row>
    <row r="145" spans="10:12" x14ac:dyDescent="0.2">
      <c r="J145" s="31">
        <v>80</v>
      </c>
      <c r="K145" s="31">
        <v>0.45566091621449134</v>
      </c>
      <c r="L145" s="31">
        <v>-0.45566091621449134</v>
      </c>
    </row>
    <row r="146" spans="10:12" x14ac:dyDescent="0.2">
      <c r="J146" s="31">
        <v>81</v>
      </c>
      <c r="K146" s="31">
        <v>3.7942520904056933</v>
      </c>
      <c r="L146" s="31">
        <v>-2.7942520904056933</v>
      </c>
    </row>
    <row r="147" spans="10:12" x14ac:dyDescent="0.2">
      <c r="J147" s="31">
        <v>82</v>
      </c>
      <c r="K147" s="31">
        <v>3.162626733126277</v>
      </c>
      <c r="L147" s="31">
        <v>0.83737326687372304</v>
      </c>
    </row>
    <row r="148" spans="10:12" x14ac:dyDescent="0.2">
      <c r="J148" s="31">
        <v>83</v>
      </c>
      <c r="K148" s="31">
        <v>4.1551808659939304</v>
      </c>
      <c r="L148" s="31">
        <v>0.84481913400606956</v>
      </c>
    </row>
    <row r="149" spans="10:12" x14ac:dyDescent="0.2">
      <c r="J149" s="31">
        <v>84</v>
      </c>
      <c r="K149" s="31">
        <v>3.3430911209203962</v>
      </c>
      <c r="L149" s="31">
        <v>-1.3430911209203962</v>
      </c>
    </row>
    <row r="150" spans="10:12" x14ac:dyDescent="0.2">
      <c r="J150" s="31">
        <v>85</v>
      </c>
      <c r="K150" s="31">
        <v>4.3356452537880497</v>
      </c>
      <c r="L150" s="31">
        <v>2.6643547462119503</v>
      </c>
    </row>
    <row r="151" spans="10:12" x14ac:dyDescent="0.2">
      <c r="J151" s="31">
        <v>86</v>
      </c>
      <c r="K151" s="31">
        <v>7.9757835118611284</v>
      </c>
      <c r="L151" s="31">
        <v>2.4216488138871561E-2</v>
      </c>
    </row>
    <row r="152" spans="10:12" x14ac:dyDescent="0.2">
      <c r="J152" s="31">
        <v>87</v>
      </c>
      <c r="K152" s="31">
        <v>2.4716196841404985</v>
      </c>
      <c r="L152" s="31">
        <v>2.5283803158595015</v>
      </c>
    </row>
    <row r="153" spans="10:12" x14ac:dyDescent="0.2">
      <c r="J153" s="31">
        <v>88</v>
      </c>
      <c r="K153" s="31">
        <v>5.8102108583317005</v>
      </c>
      <c r="L153" s="31">
        <v>1.1897891416682995</v>
      </c>
    </row>
    <row r="154" spans="10:12" x14ac:dyDescent="0.2">
      <c r="J154" s="31">
        <v>89</v>
      </c>
      <c r="K154" s="31">
        <v>6.5320684095081765</v>
      </c>
      <c r="L154" s="31">
        <v>-1.5320684095081765</v>
      </c>
    </row>
    <row r="155" spans="10:12" x14ac:dyDescent="0.2">
      <c r="J155" s="31">
        <v>90</v>
      </c>
      <c r="K155" s="31">
        <v>0.72635749790567017</v>
      </c>
      <c r="L155" s="31">
        <v>-0.72635749790567017</v>
      </c>
    </row>
    <row r="156" spans="10:12" x14ac:dyDescent="0.2">
      <c r="J156" s="31">
        <v>91</v>
      </c>
      <c r="K156" s="31">
        <v>4.9981211132581649</v>
      </c>
      <c r="L156" s="31">
        <v>1.8788867418351174E-3</v>
      </c>
    </row>
    <row r="157" spans="10:12" x14ac:dyDescent="0.2">
      <c r="J157" s="31">
        <v>92</v>
      </c>
      <c r="K157" s="31">
        <v>5.449282082743462</v>
      </c>
      <c r="L157" s="31">
        <v>-3.449282082743462</v>
      </c>
    </row>
    <row r="158" spans="10:12" x14ac:dyDescent="0.2">
      <c r="J158" s="31">
        <v>93</v>
      </c>
      <c r="K158" s="31">
        <v>3.9747164781998126</v>
      </c>
      <c r="L158" s="31">
        <v>-3.9747164781998126</v>
      </c>
    </row>
    <row r="159" spans="10:12" x14ac:dyDescent="0.2">
      <c r="J159" s="31">
        <v>94</v>
      </c>
      <c r="K159" s="31">
        <v>6.892997185096414</v>
      </c>
      <c r="L159" s="31">
        <v>-5.892997185096414</v>
      </c>
    </row>
    <row r="160" spans="10:12" x14ac:dyDescent="0.2">
      <c r="J160" s="31">
        <v>95</v>
      </c>
      <c r="K160" s="31">
        <v>1.6286794368762654</v>
      </c>
      <c r="L160" s="31">
        <v>-1.6286794368762654</v>
      </c>
    </row>
    <row r="161" spans="10:12" x14ac:dyDescent="0.2">
      <c r="J161" s="31">
        <v>96</v>
      </c>
      <c r="K161" s="31">
        <v>4.5469601437728677</v>
      </c>
      <c r="L161" s="31">
        <v>-3.5469601437728677</v>
      </c>
    </row>
    <row r="162" spans="10:12" x14ac:dyDescent="0.2">
      <c r="J162" s="31">
        <v>97</v>
      </c>
      <c r="K162" s="31">
        <v>4.0649486720968717</v>
      </c>
      <c r="L162" s="31">
        <v>0.93505132790312828</v>
      </c>
    </row>
    <row r="163" spans="10:12" x14ac:dyDescent="0.2">
      <c r="J163" s="31">
        <v>98</v>
      </c>
      <c r="K163" s="31">
        <v>6.6223006034052361</v>
      </c>
      <c r="L163" s="31">
        <v>-6.6223006034052361</v>
      </c>
    </row>
    <row r="164" spans="10:12" x14ac:dyDescent="0.2">
      <c r="J164" s="31">
        <v>99</v>
      </c>
      <c r="K164" s="31">
        <v>0.45566091621449134</v>
      </c>
      <c r="L164" s="31">
        <v>-0.45566091621449134</v>
      </c>
    </row>
    <row r="165" spans="10:12" x14ac:dyDescent="0.2">
      <c r="J165" s="31">
        <v>100</v>
      </c>
      <c r="K165" s="31">
        <v>4.4258774476851102</v>
      </c>
      <c r="L165" s="31">
        <v>3.5741225523148898</v>
      </c>
    </row>
    <row r="166" spans="10:12" x14ac:dyDescent="0.2">
      <c r="J166" s="31">
        <v>101</v>
      </c>
      <c r="K166" s="31">
        <v>4.0649486720968717</v>
      </c>
      <c r="L166" s="31">
        <v>-2.0649486720968717</v>
      </c>
    </row>
    <row r="167" spans="10:12" x14ac:dyDescent="0.2">
      <c r="J167" s="31">
        <v>102</v>
      </c>
      <c r="K167" s="31">
        <v>5.7199786644346409</v>
      </c>
      <c r="L167" s="31">
        <v>2.2800213355653591</v>
      </c>
    </row>
    <row r="168" spans="10:12" ht="13.5" thickBot="1" x14ac:dyDescent="0.25">
      <c r="J168" s="32">
        <v>103</v>
      </c>
      <c r="K168" s="32">
        <v>1.6286794368762654</v>
      </c>
      <c r="L168" s="32">
        <v>-1.6286794368762654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workbookViewId="0">
      <selection activeCell="I1" sqref="I1"/>
    </sheetView>
  </sheetViews>
  <sheetFormatPr defaultRowHeight="12.75" x14ac:dyDescent="0.2"/>
  <cols>
    <col min="1" max="1" width="12.28515625" customWidth="1"/>
    <col min="2" max="2" width="12.5703125" customWidth="1"/>
    <col min="3" max="3" width="11.28515625" customWidth="1"/>
    <col min="5" max="5" width="12" customWidth="1"/>
    <col min="6" max="6" width="11.85546875" customWidth="1"/>
    <col min="9" max="9" width="12.28515625" customWidth="1"/>
  </cols>
  <sheetData>
    <row r="1" spans="1:21" ht="15" x14ac:dyDescent="0.25">
      <c r="A1" s="22" t="s">
        <v>119</v>
      </c>
    </row>
    <row r="2" spans="1:21" s="16" customFormat="1" x14ac:dyDescent="0.2">
      <c r="A2" s="16" t="s">
        <v>120</v>
      </c>
    </row>
    <row r="4" spans="1:21" x14ac:dyDescent="0.2">
      <c r="A4" s="4"/>
      <c r="B4" s="4"/>
      <c r="D4" s="4"/>
    </row>
    <row r="5" spans="1:21" ht="15" x14ac:dyDescent="0.25">
      <c r="A5" s="9" t="s">
        <v>40</v>
      </c>
      <c r="B5" s="8" t="s">
        <v>41</v>
      </c>
      <c r="D5" s="37"/>
      <c r="E5" s="159" t="s">
        <v>425</v>
      </c>
      <c r="F5" s="97"/>
      <c r="G5" s="99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2">
      <c r="A6" s="74">
        <v>8</v>
      </c>
      <c r="B6" s="28">
        <v>25400</v>
      </c>
      <c r="D6" s="3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2">
      <c r="A7" s="74">
        <v>9</v>
      </c>
      <c r="B7" s="28">
        <v>24300</v>
      </c>
      <c r="D7" s="3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">
      <c r="A8" s="74">
        <v>10</v>
      </c>
      <c r="B8" s="28">
        <v>28100</v>
      </c>
      <c r="D8" s="37"/>
      <c r="E8" t="s">
        <v>367</v>
      </c>
      <c r="N8" s="13"/>
      <c r="O8" s="13"/>
      <c r="P8" s="13"/>
      <c r="Q8" s="13"/>
      <c r="R8" s="13"/>
      <c r="S8" s="13"/>
      <c r="T8" s="13"/>
      <c r="U8" s="13"/>
    </row>
    <row r="9" spans="1:21" ht="13.5" thickBot="1" x14ac:dyDescent="0.25">
      <c r="A9" s="12">
        <v>15</v>
      </c>
      <c r="B9" s="12">
        <v>37800</v>
      </c>
      <c r="D9" s="36"/>
      <c r="N9" s="13"/>
      <c r="O9" s="13"/>
      <c r="P9" s="13"/>
      <c r="Q9" s="13"/>
      <c r="R9" s="13"/>
      <c r="S9" s="13"/>
      <c r="T9" s="13"/>
      <c r="U9" s="13"/>
    </row>
    <row r="10" spans="1:21" x14ac:dyDescent="0.2">
      <c r="A10" s="12">
        <v>16</v>
      </c>
      <c r="B10" s="12">
        <v>39200</v>
      </c>
      <c r="D10" s="36"/>
      <c r="E10" s="107" t="s">
        <v>368</v>
      </c>
      <c r="F10" s="107"/>
      <c r="N10" s="13"/>
      <c r="O10" s="13"/>
      <c r="P10" s="13"/>
      <c r="Q10" s="13"/>
      <c r="R10" s="13"/>
      <c r="S10" s="13"/>
      <c r="T10" s="13"/>
      <c r="U10" s="13"/>
    </row>
    <row r="11" spans="1:21" x14ac:dyDescent="0.2">
      <c r="A11" s="12">
        <v>22</v>
      </c>
      <c r="B11" s="12">
        <v>40600</v>
      </c>
      <c r="D11" s="36"/>
      <c r="E11" s="31" t="s">
        <v>369</v>
      </c>
      <c r="F11" s="31">
        <v>0.95415742541585313</v>
      </c>
      <c r="N11" s="13"/>
      <c r="O11" s="13"/>
      <c r="P11" s="13"/>
      <c r="Q11" s="13"/>
      <c r="R11" s="13"/>
      <c r="S11" s="13"/>
      <c r="T11" s="13"/>
      <c r="U11" s="13"/>
    </row>
    <row r="12" spans="1:21" x14ac:dyDescent="0.2">
      <c r="A12" s="12">
        <v>27</v>
      </c>
      <c r="B12" s="12">
        <v>44800</v>
      </c>
      <c r="D12" s="36"/>
      <c r="E12" s="31" t="s">
        <v>370</v>
      </c>
      <c r="F12" s="72">
        <v>0.91041639247620931</v>
      </c>
      <c r="N12" s="13"/>
      <c r="O12" s="13"/>
      <c r="P12" s="13"/>
      <c r="Q12" s="13"/>
      <c r="R12" s="13"/>
      <c r="S12" s="13"/>
      <c r="T12" s="13"/>
      <c r="U12" s="13"/>
    </row>
    <row r="13" spans="1:21" x14ac:dyDescent="0.2">
      <c r="A13" s="12">
        <v>26</v>
      </c>
      <c r="B13" s="12">
        <v>44800</v>
      </c>
      <c r="D13" s="36"/>
      <c r="E13" s="31" t="s">
        <v>371</v>
      </c>
      <c r="F13" s="31">
        <v>0.90401756336736716</v>
      </c>
      <c r="N13" s="13"/>
      <c r="O13" s="13"/>
      <c r="P13" s="13"/>
      <c r="Q13" s="13"/>
      <c r="R13" s="13"/>
      <c r="S13" s="13"/>
      <c r="T13" s="13"/>
      <c r="U13" s="13"/>
    </row>
    <row r="14" spans="1:21" x14ac:dyDescent="0.2">
      <c r="A14" s="12">
        <v>30</v>
      </c>
      <c r="B14" s="12">
        <v>43400</v>
      </c>
      <c r="D14" s="36"/>
      <c r="E14" s="31" t="s">
        <v>221</v>
      </c>
      <c r="F14" s="31">
        <v>3334.2887795093502</v>
      </c>
      <c r="N14" s="13"/>
      <c r="O14" s="13"/>
      <c r="P14" s="13"/>
      <c r="Q14" s="13"/>
      <c r="R14" s="13"/>
      <c r="S14" s="13"/>
      <c r="T14" s="13"/>
      <c r="U14" s="13"/>
    </row>
    <row r="15" spans="1:21" ht="13.5" thickBot="1" x14ac:dyDescent="0.25">
      <c r="A15" s="12">
        <v>34</v>
      </c>
      <c r="B15" s="12">
        <v>47600</v>
      </c>
      <c r="D15" s="36"/>
      <c r="E15" s="32" t="s">
        <v>77</v>
      </c>
      <c r="F15" s="32">
        <v>16</v>
      </c>
      <c r="N15" s="13"/>
      <c r="O15" s="13"/>
      <c r="P15" s="13"/>
      <c r="Q15" s="13"/>
      <c r="R15" s="13"/>
      <c r="S15" s="13"/>
      <c r="T15" s="13"/>
      <c r="U15" s="13"/>
    </row>
    <row r="16" spans="1:21" x14ac:dyDescent="0.2">
      <c r="A16" s="12">
        <v>32</v>
      </c>
      <c r="B16" s="12">
        <v>50400</v>
      </c>
      <c r="D16" s="36"/>
      <c r="N16" s="13"/>
      <c r="O16" s="13"/>
      <c r="P16" s="13"/>
      <c r="Q16" s="13"/>
      <c r="R16" s="13"/>
      <c r="S16" s="13"/>
      <c r="T16" s="13"/>
      <c r="U16" s="13"/>
    </row>
    <row r="17" spans="1:21" ht="13.5" thickBot="1" x14ac:dyDescent="0.25">
      <c r="A17" s="12">
        <v>38</v>
      </c>
      <c r="B17" s="12">
        <v>54600</v>
      </c>
      <c r="D17" s="36"/>
      <c r="E17" t="s">
        <v>104</v>
      </c>
      <c r="N17" s="13"/>
      <c r="O17" s="13"/>
      <c r="P17" s="13"/>
      <c r="Q17" s="13"/>
      <c r="R17" s="13"/>
      <c r="S17" s="13"/>
      <c r="T17" s="13"/>
      <c r="U17" s="13"/>
    </row>
    <row r="18" spans="1:21" x14ac:dyDescent="0.2">
      <c r="A18" s="28">
        <v>42</v>
      </c>
      <c r="B18" s="28">
        <v>55400</v>
      </c>
      <c r="D18" s="36"/>
      <c r="E18" s="71"/>
      <c r="F18" s="71" t="s">
        <v>80</v>
      </c>
      <c r="G18" s="71" t="s">
        <v>106</v>
      </c>
      <c r="H18" s="71" t="s">
        <v>107</v>
      </c>
      <c r="I18" s="71" t="s">
        <v>86</v>
      </c>
      <c r="J18" s="71" t="s">
        <v>372</v>
      </c>
      <c r="N18" s="13"/>
      <c r="O18" s="13"/>
      <c r="P18" s="13"/>
      <c r="Q18" s="13"/>
      <c r="R18" s="13"/>
      <c r="S18" s="13"/>
      <c r="T18" s="13"/>
      <c r="U18" s="13"/>
    </row>
    <row r="19" spans="1:21" x14ac:dyDescent="0.2">
      <c r="A19" s="28">
        <v>44</v>
      </c>
      <c r="B19" s="28">
        <v>56100</v>
      </c>
      <c r="D19" s="36"/>
      <c r="E19" s="31" t="s">
        <v>373</v>
      </c>
      <c r="F19" s="31">
        <v>1</v>
      </c>
      <c r="G19" s="31">
        <v>1581779631.6877327</v>
      </c>
      <c r="H19" s="31">
        <v>1581779631.6877327</v>
      </c>
      <c r="I19" s="31">
        <v>142.27859144076135</v>
      </c>
      <c r="J19" s="31">
        <v>1.0103481249370223E-8</v>
      </c>
      <c r="N19" s="13"/>
      <c r="O19" s="13"/>
      <c r="P19" s="13"/>
      <c r="Q19" s="13"/>
      <c r="R19" s="13"/>
      <c r="S19" s="13"/>
      <c r="T19" s="13"/>
      <c r="U19" s="13"/>
    </row>
    <row r="20" spans="1:21" x14ac:dyDescent="0.2">
      <c r="A20" s="28">
        <v>48</v>
      </c>
      <c r="B20" s="28">
        <v>54500</v>
      </c>
      <c r="D20" s="36"/>
      <c r="E20" s="31" t="s">
        <v>374</v>
      </c>
      <c r="F20" s="31">
        <v>14</v>
      </c>
      <c r="G20" s="31">
        <v>155644743.31226733</v>
      </c>
      <c r="H20" s="31">
        <v>11117481.665161952</v>
      </c>
      <c r="I20" s="31"/>
      <c r="J20" s="31"/>
      <c r="N20" s="13"/>
      <c r="O20" s="13"/>
      <c r="P20" s="13"/>
      <c r="Q20" s="13"/>
      <c r="R20" s="13"/>
      <c r="S20" s="13"/>
      <c r="T20" s="13"/>
      <c r="U20" s="13"/>
    </row>
    <row r="21" spans="1:21" ht="13.5" thickBot="1" x14ac:dyDescent="0.25">
      <c r="A21" s="28">
        <v>49</v>
      </c>
      <c r="B21" s="28">
        <v>55100</v>
      </c>
      <c r="D21" s="36"/>
      <c r="E21" s="32" t="s">
        <v>113</v>
      </c>
      <c r="F21" s="32">
        <v>15</v>
      </c>
      <c r="G21" s="32">
        <v>1737424375</v>
      </c>
      <c r="H21" s="32"/>
      <c r="I21" s="32"/>
      <c r="J21" s="32"/>
      <c r="N21" s="13"/>
      <c r="O21" s="13"/>
      <c r="P21" s="13"/>
      <c r="Q21" s="13"/>
      <c r="R21" s="13"/>
      <c r="S21" s="13"/>
      <c r="T21" s="13"/>
      <c r="U21" s="13"/>
    </row>
    <row r="22" spans="1:21" ht="13.5" thickBot="1" x14ac:dyDescent="0.25">
      <c r="D22" s="36"/>
      <c r="N22" s="13"/>
      <c r="O22" s="13"/>
      <c r="P22" s="13"/>
      <c r="Q22" s="13"/>
      <c r="R22" s="13"/>
      <c r="S22" s="13"/>
      <c r="T22" s="13"/>
      <c r="U22" s="13"/>
    </row>
    <row r="23" spans="1:21" x14ac:dyDescent="0.2">
      <c r="D23" s="36"/>
      <c r="E23" s="71"/>
      <c r="F23" s="71" t="s">
        <v>375</v>
      </c>
      <c r="G23" s="71" t="s">
        <v>221</v>
      </c>
      <c r="H23" s="71" t="s">
        <v>81</v>
      </c>
      <c r="I23" s="71" t="s">
        <v>108</v>
      </c>
      <c r="J23" s="71" t="s">
        <v>376</v>
      </c>
      <c r="K23" s="71" t="s">
        <v>377</v>
      </c>
      <c r="L23" s="71" t="s">
        <v>378</v>
      </c>
      <c r="M23" s="71" t="s">
        <v>379</v>
      </c>
      <c r="N23" s="13"/>
      <c r="O23" s="13"/>
      <c r="P23" s="13"/>
      <c r="Q23" s="13"/>
      <c r="R23" s="13"/>
      <c r="S23" s="13"/>
      <c r="T23" s="13"/>
      <c r="U23" s="13"/>
    </row>
    <row r="24" spans="1:21" x14ac:dyDescent="0.2">
      <c r="D24" s="36"/>
      <c r="E24" s="31" t="s">
        <v>380</v>
      </c>
      <c r="F24" s="31">
        <v>23065.803826508523</v>
      </c>
      <c r="G24" s="31">
        <v>1933.9481093494339</v>
      </c>
      <c r="H24" s="31">
        <v>11.926795613077587</v>
      </c>
      <c r="I24" s="31">
        <v>1.0117213920329615E-8</v>
      </c>
      <c r="J24" s="31">
        <v>18917.897666452052</v>
      </c>
      <c r="K24" s="31">
        <v>27213.709986564994</v>
      </c>
      <c r="L24" s="31">
        <v>18917.897666452052</v>
      </c>
      <c r="M24" s="31">
        <v>27213.709986564994</v>
      </c>
      <c r="N24" s="13"/>
      <c r="O24" s="13"/>
      <c r="P24" s="13"/>
      <c r="Q24" s="13"/>
      <c r="R24" s="13"/>
      <c r="S24" s="13"/>
      <c r="T24" s="13"/>
      <c r="U24" s="13"/>
    </row>
    <row r="25" spans="1:21" ht="13.5" thickBot="1" x14ac:dyDescent="0.25">
      <c r="D25" s="36"/>
      <c r="E25" s="32" t="s">
        <v>40</v>
      </c>
      <c r="F25" s="32">
        <v>740.1047528352525</v>
      </c>
      <c r="G25" s="32">
        <v>62.047375269420066</v>
      </c>
      <c r="H25" s="32">
        <v>11.928058997203252</v>
      </c>
      <c r="I25" s="32">
        <v>1.0103481249370188E-8</v>
      </c>
      <c r="J25" s="32">
        <v>607.02636833715997</v>
      </c>
      <c r="K25" s="32">
        <v>873.18313733334503</v>
      </c>
      <c r="L25" s="32">
        <v>607.02636833715997</v>
      </c>
      <c r="M25" s="32">
        <v>873.18313733334503</v>
      </c>
      <c r="N25" s="13"/>
      <c r="O25" s="13"/>
      <c r="P25" s="13"/>
      <c r="Q25" s="13"/>
      <c r="R25" s="13"/>
      <c r="S25" s="13"/>
      <c r="T25" s="13"/>
      <c r="U25" s="13"/>
    </row>
    <row r="26" spans="1:21" x14ac:dyDescent="0.2">
      <c r="D26" s="36"/>
      <c r="N26" s="13"/>
      <c r="O26" s="13"/>
      <c r="P26" s="13"/>
      <c r="Q26" s="13"/>
      <c r="R26" s="13"/>
      <c r="S26" s="13"/>
      <c r="T26" s="13"/>
      <c r="U26" s="13"/>
    </row>
    <row r="27" spans="1:21" x14ac:dyDescent="0.2">
      <c r="A27" s="36"/>
      <c r="B27" s="36"/>
      <c r="C27" s="36"/>
      <c r="D27" s="36"/>
      <c r="N27" s="13"/>
      <c r="O27" s="13"/>
      <c r="P27" s="13"/>
      <c r="Q27" s="13"/>
      <c r="R27" s="13"/>
      <c r="S27" s="13"/>
      <c r="T27" s="13"/>
      <c r="U27" s="13"/>
    </row>
    <row r="28" spans="1:21" x14ac:dyDescent="0.2">
      <c r="N28" s="13"/>
      <c r="O28" s="13"/>
      <c r="P28" s="13"/>
      <c r="Q28" s="13"/>
      <c r="R28" s="13"/>
      <c r="S28" s="13"/>
      <c r="T28" s="13"/>
      <c r="U28" s="13"/>
    </row>
    <row r="29" spans="1:21" x14ac:dyDescent="0.2">
      <c r="E29" t="s">
        <v>381</v>
      </c>
      <c r="N29" s="13"/>
      <c r="O29" s="13"/>
      <c r="P29" s="13"/>
      <c r="Q29" s="13"/>
      <c r="R29" s="13"/>
      <c r="S29" s="13"/>
      <c r="T29" s="13"/>
      <c r="U29" s="13"/>
    </row>
    <row r="30" spans="1:21" ht="13.5" thickBot="1" x14ac:dyDescent="0.25">
      <c r="N30" s="13"/>
      <c r="O30" s="13"/>
      <c r="P30" s="13"/>
      <c r="Q30" s="13"/>
      <c r="R30" s="13"/>
      <c r="S30" s="13"/>
      <c r="T30" s="13"/>
      <c r="U30" s="13"/>
    </row>
    <row r="31" spans="1:21" x14ac:dyDescent="0.2">
      <c r="E31" s="71" t="s">
        <v>382</v>
      </c>
      <c r="F31" s="71" t="s">
        <v>418</v>
      </c>
      <c r="G31" s="71" t="s">
        <v>384</v>
      </c>
      <c r="N31" s="13"/>
      <c r="O31" s="13"/>
      <c r="P31" s="13"/>
      <c r="Q31" s="13"/>
      <c r="R31" s="13"/>
      <c r="S31" s="13"/>
      <c r="T31" s="13"/>
      <c r="U31" s="13"/>
    </row>
    <row r="32" spans="1:21" x14ac:dyDescent="0.2">
      <c r="E32" s="31">
        <v>1</v>
      </c>
      <c r="F32" s="31">
        <v>28986.641849190542</v>
      </c>
      <c r="G32" s="31">
        <v>-3586.6418491905424</v>
      </c>
      <c r="N32" s="13"/>
      <c r="O32" s="13"/>
      <c r="P32" s="13"/>
      <c r="Q32" s="13"/>
      <c r="R32" s="13"/>
      <c r="S32" s="13"/>
      <c r="T32" s="13"/>
      <c r="U32" s="13"/>
    </row>
    <row r="33" spans="5:21" x14ac:dyDescent="0.2">
      <c r="E33" s="31">
        <v>2</v>
      </c>
      <c r="F33" s="31">
        <v>29726.746602025796</v>
      </c>
      <c r="G33" s="31">
        <v>-5426.7466020257962</v>
      </c>
      <c r="N33" s="13"/>
      <c r="O33" s="13"/>
      <c r="P33" s="13"/>
      <c r="Q33" s="13"/>
      <c r="R33" s="13"/>
      <c r="S33" s="13"/>
      <c r="T33" s="13"/>
      <c r="U33" s="13"/>
    </row>
    <row r="34" spans="5:21" x14ac:dyDescent="0.2">
      <c r="E34" s="31">
        <v>3</v>
      </c>
      <c r="F34" s="31">
        <v>30466.85135486105</v>
      </c>
      <c r="G34" s="31">
        <v>-2366.8513548610499</v>
      </c>
      <c r="N34" s="13"/>
      <c r="O34" s="13"/>
      <c r="P34" s="13"/>
      <c r="Q34" s="13"/>
      <c r="R34" s="13"/>
      <c r="S34" s="13"/>
      <c r="T34" s="13"/>
      <c r="U34" s="13"/>
    </row>
    <row r="35" spans="5:21" x14ac:dyDescent="0.2">
      <c r="E35" s="31">
        <v>4</v>
      </c>
      <c r="F35" s="31">
        <v>34167.375119037315</v>
      </c>
      <c r="G35" s="31">
        <v>3632.624880962685</v>
      </c>
      <c r="N35" s="13"/>
      <c r="O35" s="13"/>
      <c r="P35" s="13"/>
      <c r="Q35" s="13"/>
      <c r="R35" s="13"/>
      <c r="S35" s="13"/>
      <c r="T35" s="13"/>
      <c r="U35" s="13"/>
    </row>
    <row r="36" spans="5:21" x14ac:dyDescent="0.2">
      <c r="E36" s="31">
        <v>5</v>
      </c>
      <c r="F36" s="31">
        <v>34907.479871872565</v>
      </c>
      <c r="G36" s="31">
        <v>4292.5201281274349</v>
      </c>
      <c r="N36" s="13"/>
      <c r="O36" s="13"/>
      <c r="P36" s="13"/>
      <c r="Q36" s="13"/>
      <c r="R36" s="13"/>
      <c r="S36" s="13"/>
      <c r="T36" s="13"/>
      <c r="U36" s="13"/>
    </row>
    <row r="37" spans="5:21" x14ac:dyDescent="0.2">
      <c r="E37" s="31">
        <v>6</v>
      </c>
      <c r="F37" s="31">
        <v>39348.10838888408</v>
      </c>
      <c r="G37" s="31">
        <v>1251.8916111159197</v>
      </c>
      <c r="N37" s="13"/>
      <c r="O37" s="13"/>
      <c r="P37" s="13"/>
      <c r="Q37" s="13"/>
      <c r="R37" s="13"/>
      <c r="S37" s="13"/>
      <c r="T37" s="13"/>
      <c r="U37" s="13"/>
    </row>
    <row r="38" spans="5:21" x14ac:dyDescent="0.2">
      <c r="E38" s="31">
        <v>7</v>
      </c>
      <c r="F38" s="31">
        <v>43048.632153060345</v>
      </c>
      <c r="G38" s="31">
        <v>1751.3678469396546</v>
      </c>
      <c r="N38" s="13"/>
      <c r="O38" s="13"/>
      <c r="P38" s="13"/>
      <c r="Q38" s="13"/>
      <c r="R38" s="13"/>
      <c r="S38" s="13"/>
      <c r="T38" s="13"/>
      <c r="U38" s="13"/>
    </row>
    <row r="39" spans="5:21" x14ac:dyDescent="0.2">
      <c r="E39" s="31">
        <v>8</v>
      </c>
      <c r="F39" s="31">
        <v>42308.527400225088</v>
      </c>
      <c r="G39" s="31">
        <v>2491.4725997749119</v>
      </c>
      <c r="N39" s="13"/>
      <c r="O39" s="13"/>
      <c r="P39" s="13"/>
      <c r="Q39" s="13"/>
      <c r="R39" s="13"/>
      <c r="S39" s="13"/>
      <c r="T39" s="13"/>
      <c r="U39" s="13"/>
    </row>
    <row r="40" spans="5:21" x14ac:dyDescent="0.2">
      <c r="E40" s="31">
        <v>9</v>
      </c>
      <c r="F40" s="31">
        <v>45268.946411566096</v>
      </c>
      <c r="G40" s="31">
        <v>-1868.9464115660958</v>
      </c>
      <c r="N40" s="13"/>
      <c r="O40" s="13"/>
      <c r="P40" s="13"/>
      <c r="Q40" s="13"/>
      <c r="R40" s="13"/>
      <c r="S40" s="13"/>
      <c r="T40" s="13"/>
      <c r="U40" s="13"/>
    </row>
    <row r="41" spans="5:21" x14ac:dyDescent="0.2">
      <c r="E41" s="31">
        <v>10</v>
      </c>
      <c r="F41" s="31">
        <v>48229.365422907111</v>
      </c>
      <c r="G41" s="31">
        <v>-629.36542290711077</v>
      </c>
      <c r="N41" s="13"/>
      <c r="O41" s="13"/>
      <c r="P41" s="13"/>
      <c r="Q41" s="13"/>
      <c r="R41" s="13"/>
      <c r="S41" s="13"/>
      <c r="T41" s="13"/>
      <c r="U41" s="13"/>
    </row>
    <row r="42" spans="5:21" x14ac:dyDescent="0.2">
      <c r="E42" s="31">
        <v>11</v>
      </c>
      <c r="F42" s="31">
        <v>46749.155917236603</v>
      </c>
      <c r="G42" s="31">
        <v>3650.8440827633967</v>
      </c>
      <c r="N42" s="13"/>
      <c r="O42" s="13"/>
      <c r="P42" s="13"/>
      <c r="Q42" s="13"/>
      <c r="R42" s="13"/>
      <c r="S42" s="13"/>
      <c r="T42" s="13"/>
      <c r="U42" s="13"/>
    </row>
    <row r="43" spans="5:21" x14ac:dyDescent="0.2">
      <c r="E43" s="31">
        <v>12</v>
      </c>
      <c r="F43" s="31">
        <v>51189.784434248118</v>
      </c>
      <c r="G43" s="31">
        <v>3410.2155657518815</v>
      </c>
      <c r="N43" s="13"/>
      <c r="O43" s="13"/>
      <c r="P43" s="13"/>
      <c r="Q43" s="13"/>
      <c r="R43" s="13"/>
      <c r="S43" s="13"/>
      <c r="T43" s="13"/>
      <c r="U43" s="13"/>
    </row>
    <row r="44" spans="5:21" x14ac:dyDescent="0.2">
      <c r="E44" s="31">
        <v>13</v>
      </c>
      <c r="F44" s="31">
        <v>54150.203445589126</v>
      </c>
      <c r="G44" s="31">
        <v>1249.7965544108738</v>
      </c>
      <c r="N44" s="13"/>
      <c r="O44" s="13"/>
      <c r="P44" s="13"/>
      <c r="Q44" s="13"/>
      <c r="R44" s="13"/>
      <c r="S44" s="13"/>
      <c r="T44" s="13"/>
      <c r="U44" s="13"/>
    </row>
    <row r="45" spans="5:21" x14ac:dyDescent="0.2">
      <c r="E45" s="31">
        <v>14</v>
      </c>
      <c r="F45" s="31">
        <v>55630.412951259634</v>
      </c>
      <c r="G45" s="31">
        <v>469.5870487403663</v>
      </c>
      <c r="N45" s="13"/>
      <c r="O45" s="13"/>
      <c r="P45" s="13"/>
      <c r="Q45" s="13"/>
      <c r="R45" s="13"/>
      <c r="S45" s="13"/>
      <c r="T45" s="13"/>
      <c r="U45" s="13"/>
    </row>
    <row r="46" spans="5:21" x14ac:dyDescent="0.2">
      <c r="E46" s="31">
        <v>15</v>
      </c>
      <c r="F46" s="31">
        <v>58590.831962600641</v>
      </c>
      <c r="G46" s="31">
        <v>-4090.8319626006414</v>
      </c>
      <c r="N46" s="13"/>
      <c r="O46" s="13"/>
      <c r="P46" s="13"/>
      <c r="Q46" s="13"/>
      <c r="R46" s="13"/>
      <c r="S46" s="13"/>
      <c r="T46" s="13"/>
      <c r="U46" s="13"/>
    </row>
    <row r="47" spans="5:21" ht="13.5" thickBot="1" x14ac:dyDescent="0.25">
      <c r="E47" s="32">
        <v>16</v>
      </c>
      <c r="F47" s="32">
        <v>59330.936715435892</v>
      </c>
      <c r="G47" s="32">
        <v>-4230.9367154358915</v>
      </c>
      <c r="N47" s="13"/>
      <c r="O47" s="13"/>
      <c r="P47" s="13"/>
      <c r="Q47" s="13"/>
      <c r="R47" s="13"/>
      <c r="S47" s="13"/>
      <c r="T47" s="13"/>
      <c r="U47" s="13"/>
    </row>
    <row r="48" spans="5:21" x14ac:dyDescent="0.2">
      <c r="E48" s="31"/>
      <c r="F48" s="31"/>
      <c r="G48" s="3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2">
      <c r="E49" s="31"/>
      <c r="F49" s="31"/>
      <c r="G49" s="31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x14ac:dyDescent="0.2">
      <c r="E50" s="31"/>
      <c r="F50" s="31"/>
      <c r="G50" s="31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4.25" x14ac:dyDescent="0.2">
      <c r="E51" s="160" t="s">
        <v>422</v>
      </c>
      <c r="F51" s="161"/>
      <c r="G51" s="16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ht="14.25" x14ac:dyDescent="0.2">
      <c r="E52" s="156" t="s">
        <v>420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ht="14.25" x14ac:dyDescent="0.2">
      <c r="E53" s="156" t="s">
        <v>421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ht="13.5" thickBot="1" x14ac:dyDescent="0.25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3"/>
      <c r="Q56" s="13"/>
      <c r="R56" s="13"/>
      <c r="S56" s="13"/>
      <c r="T56" s="13"/>
      <c r="U56" s="13"/>
    </row>
    <row r="57" spans="1:21" ht="13.5" thickTop="1" x14ac:dyDescent="0.2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2">
      <c r="E58" s="163" t="s">
        <v>428</v>
      </c>
      <c r="F58" s="158"/>
      <c r="G58" s="158"/>
      <c r="H58" s="158"/>
      <c r="I58" s="158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3"/>
      <c r="Q59" s="13"/>
      <c r="R59" s="13"/>
      <c r="S59" s="13"/>
      <c r="T59" s="13"/>
      <c r="U59" s="13"/>
    </row>
    <row r="60" spans="1:21" x14ac:dyDescent="0.2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2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ht="15" x14ac:dyDescent="0.25">
      <c r="E62" s="159" t="s">
        <v>468</v>
      </c>
      <c r="F62" s="158"/>
      <c r="G62" s="15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x14ac:dyDescent="0.2">
      <c r="E63" s="164" t="s">
        <v>427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ht="14.25" x14ac:dyDescent="0.2">
      <c r="A64" s="9" t="s">
        <v>40</v>
      </c>
      <c r="B64" s="191" t="s">
        <v>424</v>
      </c>
      <c r="C64" s="8" t="s">
        <v>41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x14ac:dyDescent="0.2">
      <c r="A65" s="74">
        <v>8</v>
      </c>
      <c r="B65" s="12">
        <f>POWER(A65,2)</f>
        <v>64</v>
      </c>
      <c r="C65" s="28">
        <v>25400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">
      <c r="A66" s="74">
        <v>9</v>
      </c>
      <c r="B66" s="12">
        <f t="shared" ref="B66:B80" si="0">POWER(A66,2)</f>
        <v>81</v>
      </c>
      <c r="C66" s="28">
        <v>24300</v>
      </c>
      <c r="E66" t="s">
        <v>367</v>
      </c>
      <c r="N66" s="13"/>
      <c r="O66" s="13"/>
      <c r="P66" s="13"/>
      <c r="Q66" s="13"/>
      <c r="R66" s="13"/>
      <c r="S66" s="13"/>
      <c r="T66" s="13"/>
      <c r="U66" s="13"/>
    </row>
    <row r="67" spans="1:21" ht="13.5" thickBot="1" x14ac:dyDescent="0.25">
      <c r="A67" s="74">
        <v>10</v>
      </c>
      <c r="B67" s="12">
        <f t="shared" si="0"/>
        <v>100</v>
      </c>
      <c r="C67" s="28">
        <v>28100</v>
      </c>
      <c r="N67" s="13"/>
      <c r="O67" s="13"/>
      <c r="P67" s="13"/>
      <c r="Q67" s="13"/>
      <c r="R67" s="13"/>
      <c r="S67" s="13"/>
      <c r="T67" s="13"/>
      <c r="U67" s="13"/>
    </row>
    <row r="68" spans="1:21" x14ac:dyDescent="0.2">
      <c r="A68" s="12">
        <v>15</v>
      </c>
      <c r="B68" s="12">
        <f t="shared" si="0"/>
        <v>225</v>
      </c>
      <c r="C68" s="12">
        <v>37800</v>
      </c>
      <c r="E68" s="107" t="s">
        <v>368</v>
      </c>
      <c r="F68" s="107"/>
      <c r="N68" s="13"/>
      <c r="O68" s="13"/>
      <c r="P68" s="13"/>
      <c r="Q68" s="13"/>
      <c r="R68" s="13"/>
      <c r="S68" s="13"/>
      <c r="T68" s="13"/>
      <c r="U68" s="13"/>
    </row>
    <row r="69" spans="1:21" x14ac:dyDescent="0.2">
      <c r="A69" s="12">
        <v>16</v>
      </c>
      <c r="B69" s="12">
        <f t="shared" si="0"/>
        <v>256</v>
      </c>
      <c r="C69" s="12">
        <v>39200</v>
      </c>
      <c r="E69" s="31" t="s">
        <v>369</v>
      </c>
      <c r="F69" s="31">
        <v>0.97816333359440077</v>
      </c>
      <c r="N69" s="13"/>
      <c r="O69" s="13"/>
      <c r="P69" s="13"/>
      <c r="Q69" s="13"/>
      <c r="R69" s="13"/>
      <c r="S69" s="13"/>
      <c r="T69" s="13"/>
      <c r="U69" s="13"/>
    </row>
    <row r="70" spans="1:21" x14ac:dyDescent="0.2">
      <c r="A70" s="12">
        <v>22</v>
      </c>
      <c r="B70" s="12">
        <f t="shared" si="0"/>
        <v>484</v>
      </c>
      <c r="C70" s="12">
        <v>40600</v>
      </c>
      <c r="E70" s="31" t="s">
        <v>370</v>
      </c>
      <c r="F70" s="72">
        <v>0.95680350718851104</v>
      </c>
      <c r="N70" s="13"/>
      <c r="O70" s="13"/>
      <c r="P70" s="13"/>
      <c r="Q70" s="13"/>
      <c r="R70" s="13"/>
      <c r="S70" s="13"/>
      <c r="T70" s="13"/>
      <c r="U70" s="13"/>
    </row>
    <row r="71" spans="1:21" x14ac:dyDescent="0.2">
      <c r="A71" s="12">
        <v>27</v>
      </c>
      <c r="B71" s="12">
        <f t="shared" si="0"/>
        <v>729</v>
      </c>
      <c r="C71" s="12">
        <v>44800</v>
      </c>
      <c r="E71" s="31" t="s">
        <v>371</v>
      </c>
      <c r="F71" s="31">
        <v>0.95015789290982045</v>
      </c>
      <c r="N71" s="13"/>
      <c r="O71" s="13"/>
      <c r="P71" s="13"/>
      <c r="Q71" s="13"/>
      <c r="R71" s="13"/>
      <c r="S71" s="13"/>
      <c r="T71" s="13"/>
      <c r="U71" s="13"/>
    </row>
    <row r="72" spans="1:21" x14ac:dyDescent="0.2">
      <c r="A72" s="12">
        <v>26</v>
      </c>
      <c r="B72" s="12">
        <f t="shared" si="0"/>
        <v>676</v>
      </c>
      <c r="C72" s="12">
        <v>44800</v>
      </c>
      <c r="E72" s="31" t="s">
        <v>221</v>
      </c>
      <c r="F72" s="31">
        <v>2402.7330516148791</v>
      </c>
      <c r="N72" s="13"/>
      <c r="O72" s="13"/>
      <c r="P72" s="13"/>
      <c r="Q72" s="13"/>
      <c r="R72" s="13"/>
      <c r="S72" s="13"/>
      <c r="T72" s="13"/>
      <c r="U72" s="13"/>
    </row>
    <row r="73" spans="1:21" ht="13.5" thickBot="1" x14ac:dyDescent="0.25">
      <c r="A73" s="12">
        <v>30</v>
      </c>
      <c r="B73" s="12">
        <f t="shared" si="0"/>
        <v>900</v>
      </c>
      <c r="C73" s="12">
        <v>43400</v>
      </c>
      <c r="E73" s="32" t="s">
        <v>77</v>
      </c>
      <c r="F73" s="32">
        <v>16</v>
      </c>
      <c r="N73" s="13"/>
      <c r="O73" s="13"/>
      <c r="P73" s="13"/>
      <c r="Q73" s="13"/>
      <c r="R73" s="13"/>
      <c r="S73" s="13"/>
      <c r="T73" s="13"/>
      <c r="U73" s="13"/>
    </row>
    <row r="74" spans="1:21" x14ac:dyDescent="0.2">
      <c r="A74" s="12">
        <v>34</v>
      </c>
      <c r="B74" s="12">
        <f t="shared" si="0"/>
        <v>1156</v>
      </c>
      <c r="C74" s="12">
        <v>47600</v>
      </c>
      <c r="N74" s="13"/>
      <c r="O74" s="13"/>
      <c r="P74" s="13"/>
      <c r="Q74" s="13"/>
      <c r="R74" s="13"/>
      <c r="S74" s="13"/>
      <c r="T74" s="13"/>
      <c r="U74" s="13"/>
    </row>
    <row r="75" spans="1:21" ht="13.5" thickBot="1" x14ac:dyDescent="0.25">
      <c r="A75" s="12">
        <v>32</v>
      </c>
      <c r="B75" s="12">
        <f t="shared" si="0"/>
        <v>1024</v>
      </c>
      <c r="C75" s="12">
        <v>50400</v>
      </c>
      <c r="E75" t="s">
        <v>104</v>
      </c>
      <c r="N75" s="13"/>
      <c r="O75" s="13"/>
      <c r="P75" s="13"/>
      <c r="Q75" s="13"/>
      <c r="R75" s="13"/>
      <c r="S75" s="13"/>
      <c r="T75" s="13"/>
      <c r="U75" s="13"/>
    </row>
    <row r="76" spans="1:21" x14ac:dyDescent="0.2">
      <c r="A76" s="12">
        <v>38</v>
      </c>
      <c r="B76" s="12">
        <f t="shared" si="0"/>
        <v>1444</v>
      </c>
      <c r="C76" s="12">
        <v>54600</v>
      </c>
      <c r="E76" s="71"/>
      <c r="F76" s="71" t="s">
        <v>80</v>
      </c>
      <c r="G76" s="71" t="s">
        <v>106</v>
      </c>
      <c r="H76" s="71" t="s">
        <v>107</v>
      </c>
      <c r="I76" s="71" t="s">
        <v>86</v>
      </c>
      <c r="J76" s="71" t="s">
        <v>372</v>
      </c>
      <c r="N76" s="13"/>
      <c r="O76" s="13"/>
      <c r="P76" s="13"/>
      <c r="Q76" s="13"/>
      <c r="R76" s="13"/>
      <c r="S76" s="13"/>
      <c r="T76" s="13"/>
      <c r="U76" s="13"/>
    </row>
    <row r="77" spans="1:21" x14ac:dyDescent="0.2">
      <c r="A77" s="28">
        <v>42</v>
      </c>
      <c r="B77" s="12">
        <f t="shared" si="0"/>
        <v>1764</v>
      </c>
      <c r="C77" s="28">
        <v>55400</v>
      </c>
      <c r="E77" s="31" t="s">
        <v>373</v>
      </c>
      <c r="F77" s="31">
        <v>2</v>
      </c>
      <c r="G77" s="31">
        <v>1662373735.4748068</v>
      </c>
      <c r="H77" s="31">
        <v>831186867.73740339</v>
      </c>
      <c r="I77" s="31">
        <v>143.97517927823998</v>
      </c>
      <c r="J77" s="31">
        <v>1.3502530499483487E-9</v>
      </c>
      <c r="N77" s="13"/>
      <c r="O77" s="13"/>
      <c r="P77" s="13"/>
      <c r="Q77" s="13"/>
      <c r="R77" s="13"/>
      <c r="S77" s="13"/>
      <c r="T77" s="13"/>
      <c r="U77" s="13"/>
    </row>
    <row r="78" spans="1:21" x14ac:dyDescent="0.2">
      <c r="A78" s="28">
        <v>44</v>
      </c>
      <c r="B78" s="12">
        <f t="shared" si="0"/>
        <v>1936</v>
      </c>
      <c r="C78" s="28">
        <v>56100</v>
      </c>
      <c r="E78" s="31" t="s">
        <v>374</v>
      </c>
      <c r="F78" s="31">
        <v>13</v>
      </c>
      <c r="G78" s="31">
        <v>75050639.525193125</v>
      </c>
      <c r="H78" s="31">
        <v>5773126.1173225483</v>
      </c>
      <c r="I78" s="31"/>
      <c r="J78" s="31"/>
      <c r="N78" s="13"/>
      <c r="O78" s="13"/>
      <c r="P78" s="13"/>
      <c r="Q78" s="13"/>
      <c r="R78" s="13"/>
      <c r="S78" s="13"/>
      <c r="T78" s="13"/>
      <c r="U78" s="13"/>
    </row>
    <row r="79" spans="1:21" ht="13.5" thickBot="1" x14ac:dyDescent="0.25">
      <c r="A79" s="28">
        <v>48</v>
      </c>
      <c r="B79" s="12">
        <f t="shared" si="0"/>
        <v>2304</v>
      </c>
      <c r="C79" s="28">
        <v>54500</v>
      </c>
      <c r="E79" s="32" t="s">
        <v>113</v>
      </c>
      <c r="F79" s="32">
        <v>15</v>
      </c>
      <c r="G79" s="32">
        <v>1737424375</v>
      </c>
      <c r="H79" s="32"/>
      <c r="I79" s="32"/>
      <c r="J79" s="32"/>
      <c r="N79" s="13"/>
      <c r="O79" s="13"/>
      <c r="P79" s="13"/>
      <c r="Q79" s="13"/>
      <c r="R79" s="13"/>
      <c r="S79" s="13"/>
      <c r="T79" s="13"/>
      <c r="U79" s="13"/>
    </row>
    <row r="80" spans="1:21" ht="13.5" thickBot="1" x14ac:dyDescent="0.25">
      <c r="A80" s="28">
        <v>49</v>
      </c>
      <c r="B80" s="12">
        <f t="shared" si="0"/>
        <v>2401</v>
      </c>
      <c r="C80" s="28">
        <v>55100</v>
      </c>
      <c r="N80" s="13"/>
      <c r="O80" s="13"/>
      <c r="P80" s="13"/>
      <c r="Q80" s="13"/>
      <c r="R80" s="13"/>
      <c r="S80" s="13"/>
      <c r="T80" s="13"/>
      <c r="U80" s="13"/>
    </row>
    <row r="81" spans="5:21" x14ac:dyDescent="0.2">
      <c r="E81" s="71"/>
      <c r="F81" s="71" t="s">
        <v>375</v>
      </c>
      <c r="G81" s="71" t="s">
        <v>221</v>
      </c>
      <c r="H81" s="71" t="s">
        <v>81</v>
      </c>
      <c r="I81" s="71" t="s">
        <v>108</v>
      </c>
      <c r="J81" s="71" t="s">
        <v>376</v>
      </c>
      <c r="K81" s="71" t="s">
        <v>377</v>
      </c>
      <c r="L81" s="71" t="s">
        <v>378</v>
      </c>
      <c r="M81" s="71" t="s">
        <v>379</v>
      </c>
      <c r="N81" s="13"/>
      <c r="O81" s="13"/>
      <c r="P81" s="13"/>
      <c r="Q81" s="13"/>
      <c r="R81" s="13"/>
      <c r="S81" s="13"/>
      <c r="T81" s="13"/>
      <c r="U81" s="13"/>
    </row>
    <row r="82" spans="5:21" x14ac:dyDescent="0.2">
      <c r="E82" s="31" t="s">
        <v>380</v>
      </c>
      <c r="F82" s="31">
        <v>14415.079219032612</v>
      </c>
      <c r="G82" s="31">
        <v>2702.3680917731926</v>
      </c>
      <c r="H82" s="31">
        <v>5.3342397221593814</v>
      </c>
      <c r="I82" s="31">
        <v>1.3562146875484919E-4</v>
      </c>
      <c r="J82" s="31">
        <v>8576.9678953406401</v>
      </c>
      <c r="K82" s="31">
        <v>20253.190542724584</v>
      </c>
      <c r="L82" s="31">
        <v>8576.9678953406401</v>
      </c>
      <c r="M82" s="31">
        <v>20253.190542724584</v>
      </c>
      <c r="N82" s="13"/>
      <c r="O82" s="13"/>
      <c r="P82" s="13"/>
      <c r="Q82" s="13"/>
      <c r="R82" s="13"/>
      <c r="S82" s="13"/>
      <c r="T82" s="13"/>
      <c r="U82" s="13"/>
    </row>
    <row r="83" spans="5:21" x14ac:dyDescent="0.2">
      <c r="E83" s="31" t="s">
        <v>40</v>
      </c>
      <c r="F83" s="31">
        <v>1541.3334395638717</v>
      </c>
      <c r="G83" s="31">
        <v>219.05401440438825</v>
      </c>
      <c r="H83" s="31">
        <v>7.0363167904262545</v>
      </c>
      <c r="I83" s="31">
        <v>8.8489223614171538E-6</v>
      </c>
      <c r="J83" s="31">
        <v>1068.0960127722822</v>
      </c>
      <c r="K83" s="31">
        <v>2014.5708663554612</v>
      </c>
      <c r="L83" s="31">
        <v>1068.0960127722822</v>
      </c>
      <c r="M83" s="31">
        <v>2014.5708663554612</v>
      </c>
      <c r="N83" s="13"/>
      <c r="O83" s="13"/>
      <c r="P83" s="13"/>
      <c r="Q83" s="13"/>
      <c r="R83" s="13"/>
      <c r="S83" s="13"/>
      <c r="T83" s="13"/>
      <c r="U83" s="13"/>
    </row>
    <row r="84" spans="5:21" ht="13.5" thickBot="1" x14ac:dyDescent="0.25">
      <c r="E84" s="32" t="s">
        <v>423</v>
      </c>
      <c r="F84" s="32">
        <v>-14.291129394510037</v>
      </c>
      <c r="G84" s="32">
        <v>3.8249031139096243</v>
      </c>
      <c r="H84" s="32">
        <v>-3.7363376192560236</v>
      </c>
      <c r="I84" s="32">
        <v>2.491439777976842E-3</v>
      </c>
      <c r="J84" s="32">
        <v>-22.554330195807324</v>
      </c>
      <c r="K84" s="32">
        <v>-6.0279285932127493</v>
      </c>
      <c r="L84" s="32">
        <v>-22.554330195807324</v>
      </c>
      <c r="M84" s="32">
        <v>-6.0279285932127493</v>
      </c>
      <c r="N84" s="13"/>
      <c r="O84" s="13"/>
      <c r="P84" s="13"/>
      <c r="Q84" s="13"/>
      <c r="R84" s="13"/>
      <c r="S84" s="13"/>
      <c r="T84" s="13"/>
      <c r="U84" s="13"/>
    </row>
    <row r="85" spans="5:21" x14ac:dyDescent="0.2">
      <c r="N85" s="13"/>
      <c r="O85" s="13"/>
      <c r="P85" s="13"/>
      <c r="Q85" s="13"/>
      <c r="R85" s="13"/>
      <c r="S85" s="13"/>
      <c r="T85" s="13"/>
      <c r="U85" s="13"/>
    </row>
    <row r="86" spans="5:21" x14ac:dyDescent="0.2">
      <c r="N86" s="13"/>
      <c r="O86" s="13"/>
      <c r="P86" s="13"/>
      <c r="Q86" s="13"/>
      <c r="R86" s="13"/>
      <c r="S86" s="13"/>
      <c r="T86" s="13"/>
      <c r="U86" s="13"/>
    </row>
    <row r="87" spans="5:21" x14ac:dyDescent="0.2">
      <c r="N87" s="13"/>
      <c r="O87" s="13"/>
      <c r="P87" s="13"/>
      <c r="Q87" s="13"/>
      <c r="R87" s="13"/>
      <c r="S87" s="13"/>
      <c r="T87" s="13"/>
      <c r="U87" s="13"/>
    </row>
    <row r="88" spans="5:21" x14ac:dyDescent="0.2">
      <c r="E88" t="s">
        <v>381</v>
      </c>
      <c r="N88" s="13"/>
      <c r="O88" s="13"/>
      <c r="P88" s="13"/>
      <c r="Q88" s="13"/>
      <c r="R88" s="13"/>
      <c r="S88" s="13"/>
      <c r="T88" s="13"/>
      <c r="U88" s="13"/>
    </row>
    <row r="89" spans="5:21" ht="13.5" thickBot="1" x14ac:dyDescent="0.25">
      <c r="N89" s="13"/>
      <c r="O89" s="13"/>
      <c r="P89" s="13"/>
      <c r="Q89" s="13"/>
      <c r="R89" s="13"/>
      <c r="S89" s="13"/>
      <c r="T89" s="13"/>
      <c r="U89" s="13"/>
    </row>
    <row r="90" spans="5:21" x14ac:dyDescent="0.2">
      <c r="E90" s="71" t="s">
        <v>382</v>
      </c>
      <c r="F90" s="71" t="s">
        <v>418</v>
      </c>
      <c r="G90" s="71" t="s">
        <v>384</v>
      </c>
      <c r="N90" s="13"/>
      <c r="O90" s="13"/>
      <c r="P90" s="13"/>
      <c r="Q90" s="13"/>
      <c r="R90" s="13"/>
      <c r="S90" s="13"/>
      <c r="T90" s="13"/>
      <c r="U90" s="13"/>
    </row>
    <row r="91" spans="5:21" x14ac:dyDescent="0.2">
      <c r="E91" s="31">
        <v>1</v>
      </c>
      <c r="F91" s="31">
        <v>25831.114454294944</v>
      </c>
      <c r="G91" s="31">
        <v>-431.11445429494415</v>
      </c>
      <c r="N91" s="13"/>
      <c r="O91" s="13"/>
      <c r="P91" s="13"/>
      <c r="Q91" s="13"/>
      <c r="R91" s="13"/>
      <c r="S91" s="13"/>
      <c r="T91" s="13"/>
      <c r="U91" s="13"/>
    </row>
    <row r="92" spans="5:21" x14ac:dyDescent="0.2">
      <c r="E92" s="31">
        <v>2</v>
      </c>
      <c r="F92" s="31">
        <v>27129.498694152146</v>
      </c>
      <c r="G92" s="31">
        <v>-2829.4986941521456</v>
      </c>
      <c r="N92" s="13"/>
      <c r="O92" s="13"/>
      <c r="P92" s="13"/>
      <c r="Q92" s="13"/>
      <c r="R92" s="13"/>
      <c r="S92" s="13"/>
      <c r="T92" s="13"/>
      <c r="U92" s="13"/>
    </row>
    <row r="93" spans="5:21" x14ac:dyDescent="0.2">
      <c r="E93" s="31">
        <v>3</v>
      </c>
      <c r="F93" s="31">
        <v>28399.300675220326</v>
      </c>
      <c r="G93" s="31">
        <v>-299.3006752203255</v>
      </c>
      <c r="N93" s="13"/>
      <c r="O93" s="13"/>
      <c r="P93" s="13"/>
      <c r="Q93" s="13"/>
      <c r="R93" s="13"/>
      <c r="S93" s="13"/>
      <c r="T93" s="13"/>
      <c r="U93" s="13"/>
    </row>
    <row r="94" spans="5:21" x14ac:dyDescent="0.2">
      <c r="E94" s="31">
        <v>4</v>
      </c>
      <c r="F94" s="31">
        <v>34319.576698725934</v>
      </c>
      <c r="G94" s="31">
        <v>3480.423301274066</v>
      </c>
      <c r="N94" s="13"/>
      <c r="O94" s="13"/>
      <c r="P94" s="13"/>
      <c r="Q94" s="13"/>
      <c r="R94" s="13"/>
      <c r="S94" s="13"/>
      <c r="T94" s="13"/>
      <c r="U94" s="13"/>
    </row>
    <row r="95" spans="5:21" x14ac:dyDescent="0.2">
      <c r="E95" s="31">
        <v>5</v>
      </c>
      <c r="F95" s="31">
        <v>35417.885127059984</v>
      </c>
      <c r="G95" s="31">
        <v>3782.1148729400156</v>
      </c>
      <c r="N95" s="13"/>
      <c r="O95" s="13"/>
      <c r="P95" s="13"/>
      <c r="Q95" s="13"/>
      <c r="R95" s="13"/>
      <c r="S95" s="13"/>
      <c r="T95" s="13"/>
      <c r="U95" s="13"/>
    </row>
    <row r="96" spans="5:21" x14ac:dyDescent="0.2">
      <c r="E96" s="31">
        <v>6</v>
      </c>
      <c r="F96" s="31">
        <v>41407.508262494928</v>
      </c>
      <c r="G96" s="31">
        <v>-807.5082624949282</v>
      </c>
      <c r="N96" s="13"/>
      <c r="O96" s="13"/>
      <c r="P96" s="13"/>
      <c r="Q96" s="13"/>
      <c r="R96" s="13"/>
      <c r="S96" s="13"/>
      <c r="T96" s="13"/>
      <c r="U96" s="13"/>
    </row>
    <row r="97" spans="5:21" x14ac:dyDescent="0.2">
      <c r="E97" s="31">
        <v>7</v>
      </c>
      <c r="F97" s="31">
        <v>45612.848758659333</v>
      </c>
      <c r="G97" s="31">
        <v>-812.84875865933282</v>
      </c>
      <c r="N97" s="13"/>
      <c r="O97" s="13"/>
      <c r="P97" s="13"/>
      <c r="Q97" s="13"/>
      <c r="R97" s="13"/>
      <c r="S97" s="13"/>
      <c r="T97" s="13"/>
      <c r="U97" s="13"/>
    </row>
    <row r="98" spans="5:21" x14ac:dyDescent="0.2">
      <c r="E98" s="31">
        <v>8</v>
      </c>
      <c r="F98" s="31">
        <v>44828.945177004491</v>
      </c>
      <c r="G98" s="31">
        <v>-28.945177004490688</v>
      </c>
      <c r="N98" s="13"/>
      <c r="O98" s="13"/>
      <c r="P98" s="13"/>
      <c r="Q98" s="13"/>
      <c r="R98" s="13"/>
      <c r="S98" s="13"/>
      <c r="T98" s="13"/>
      <c r="U98" s="13"/>
    </row>
    <row r="99" spans="5:21" x14ac:dyDescent="0.2">
      <c r="E99" s="31">
        <v>9</v>
      </c>
      <c r="F99" s="31">
        <v>47793.06595088973</v>
      </c>
      <c r="G99" s="31">
        <v>-4393.0659508897297</v>
      </c>
      <c r="N99" s="13"/>
      <c r="O99" s="13"/>
      <c r="P99" s="13"/>
      <c r="Q99" s="13"/>
      <c r="R99" s="13"/>
      <c r="S99" s="13"/>
      <c r="T99" s="13"/>
      <c r="U99" s="13"/>
    </row>
    <row r="100" spans="5:21" x14ac:dyDescent="0.2">
      <c r="E100" s="31">
        <v>10</v>
      </c>
      <c r="F100" s="31">
        <v>50299.870584150645</v>
      </c>
      <c r="G100" s="31">
        <v>-2699.8705841506453</v>
      </c>
      <c r="N100" s="13"/>
      <c r="O100" s="13"/>
      <c r="P100" s="13"/>
      <c r="Q100" s="13"/>
      <c r="R100" s="13"/>
      <c r="S100" s="13"/>
      <c r="T100" s="13"/>
      <c r="U100" s="13"/>
    </row>
    <row r="101" spans="5:21" x14ac:dyDescent="0.2">
      <c r="E101" s="31">
        <v>11</v>
      </c>
      <c r="F101" s="31">
        <v>49103.632785098227</v>
      </c>
      <c r="G101" s="31">
        <v>1296.367214901773</v>
      </c>
      <c r="N101" s="13"/>
      <c r="O101" s="13"/>
      <c r="P101" s="13"/>
      <c r="Q101" s="13"/>
      <c r="R101" s="13"/>
      <c r="S101" s="13"/>
      <c r="T101" s="13"/>
      <c r="U101" s="13"/>
    </row>
    <row r="102" spans="5:21" x14ac:dyDescent="0.2">
      <c r="E102" s="31">
        <v>12</v>
      </c>
      <c r="F102" s="31">
        <v>52349.359076787252</v>
      </c>
      <c r="G102" s="31">
        <v>2250.640923212748</v>
      </c>
      <c r="N102" s="13"/>
      <c r="O102" s="13"/>
      <c r="P102" s="13"/>
      <c r="Q102" s="13"/>
      <c r="R102" s="13"/>
      <c r="S102" s="13"/>
      <c r="T102" s="13"/>
      <c r="U102" s="13"/>
    </row>
    <row r="103" spans="5:21" x14ac:dyDescent="0.2">
      <c r="E103" s="31">
        <v>13</v>
      </c>
      <c r="F103" s="31">
        <v>53941.531428799513</v>
      </c>
      <c r="G103" s="31">
        <v>1458.4685712004866</v>
      </c>
      <c r="N103" s="13"/>
      <c r="O103" s="13"/>
      <c r="P103" s="13"/>
      <c r="Q103" s="13"/>
      <c r="R103" s="13"/>
      <c r="S103" s="13"/>
      <c r="T103" s="13"/>
      <c r="U103" s="13"/>
    </row>
    <row r="104" spans="5:21" x14ac:dyDescent="0.2">
      <c r="E104" s="31">
        <v>14</v>
      </c>
      <c r="F104" s="31">
        <v>54566.124052071536</v>
      </c>
      <c r="G104" s="31">
        <v>1533.8759479284636</v>
      </c>
      <c r="N104" s="13"/>
      <c r="O104" s="13"/>
      <c r="P104" s="13"/>
      <c r="Q104" s="13"/>
      <c r="R104" s="13"/>
      <c r="S104" s="13"/>
      <c r="T104" s="13"/>
      <c r="U104" s="13"/>
    </row>
    <row r="105" spans="5:21" x14ac:dyDescent="0.2">
      <c r="E105" s="31">
        <v>15</v>
      </c>
      <c r="F105" s="31">
        <v>55472.322193147324</v>
      </c>
      <c r="G105" s="31">
        <v>-972.32219314732356</v>
      </c>
      <c r="N105" s="13"/>
      <c r="O105" s="13"/>
      <c r="P105" s="13"/>
      <c r="Q105" s="13"/>
      <c r="R105" s="13"/>
      <c r="S105" s="13"/>
      <c r="T105" s="13"/>
      <c r="U105" s="13"/>
    </row>
    <row r="106" spans="5:21" ht="13.5" thickBot="1" x14ac:dyDescent="0.25">
      <c r="E106" s="32">
        <v>16</v>
      </c>
      <c r="F106" s="32">
        <v>55627.416081443735</v>
      </c>
      <c r="G106" s="32">
        <v>-527.41608144373458</v>
      </c>
      <c r="N106" s="13"/>
      <c r="O106" s="13"/>
      <c r="P106" s="13"/>
      <c r="Q106" s="13"/>
      <c r="R106" s="13"/>
      <c r="S106" s="13"/>
      <c r="T106" s="13"/>
      <c r="U106" s="13"/>
    </row>
    <row r="107" spans="5:21" x14ac:dyDescent="0.2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5:21" x14ac:dyDescent="0.2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5:21" x14ac:dyDescent="0.2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5:21" ht="14.25" x14ac:dyDescent="0.2">
      <c r="E110" s="157" t="s">
        <v>419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5:21" ht="16.5" x14ac:dyDescent="0.2">
      <c r="E111" s="156" t="s">
        <v>426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5:21" x14ac:dyDescent="0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1:21" ht="13.5" thickBot="1" x14ac:dyDescent="0.25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3"/>
      <c r="O113" s="13"/>
      <c r="P113" s="13"/>
      <c r="Q113" s="13"/>
      <c r="R113" s="13"/>
      <c r="S113" s="13"/>
      <c r="T113" s="13"/>
      <c r="U113" s="13"/>
    </row>
    <row r="114" spans="1:21" ht="13.5" thickTop="1" x14ac:dyDescent="0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1:21" x14ac:dyDescent="0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ht="15" x14ac:dyDescent="0.25">
      <c r="E116" s="159" t="s">
        <v>431</v>
      </c>
      <c r="F116" s="158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1:21" ht="15" x14ac:dyDescent="0.25">
      <c r="E117" s="157" t="s">
        <v>466</v>
      </c>
      <c r="F117" s="159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3"/>
      <c r="R117" s="13"/>
      <c r="S117" s="13"/>
      <c r="T117" s="13"/>
      <c r="U117" s="13"/>
    </row>
    <row r="118" spans="1:21" ht="25.5" x14ac:dyDescent="0.2">
      <c r="A118" s="165" t="s">
        <v>429</v>
      </c>
      <c r="B118" s="166" t="s">
        <v>430</v>
      </c>
      <c r="F118" s="99"/>
      <c r="G118" s="99"/>
      <c r="H118" s="99"/>
      <c r="I118" s="99"/>
      <c r="J118" s="99"/>
      <c r="K118" s="99"/>
      <c r="L118" s="99"/>
      <c r="M118" s="99"/>
      <c r="N118" s="99"/>
      <c r="O118" s="13"/>
      <c r="P118" s="13"/>
      <c r="Q118" s="13"/>
      <c r="R118" s="13"/>
      <c r="S118" s="13"/>
      <c r="T118" s="13"/>
      <c r="U118" s="13"/>
    </row>
    <row r="119" spans="1:21" x14ac:dyDescent="0.2">
      <c r="A119" s="74">
        <f>LN(A6)</f>
        <v>2.0794415416798357</v>
      </c>
      <c r="B119" s="74">
        <f>LN(B6)</f>
        <v>10.142504453006628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x14ac:dyDescent="0.2">
      <c r="A120" s="74">
        <f t="shared" ref="A120:B134" si="1">LN(A7)</f>
        <v>2.1972245773362196</v>
      </c>
      <c r="B120" s="74">
        <f t="shared" si="1"/>
        <v>10.098231629328639</v>
      </c>
      <c r="E120" t="s">
        <v>367</v>
      </c>
      <c r="N120" s="13"/>
      <c r="O120" s="13"/>
      <c r="P120" s="13"/>
      <c r="Q120" s="13"/>
      <c r="R120" s="13"/>
      <c r="S120" s="13"/>
      <c r="T120" s="13"/>
      <c r="U120" s="13"/>
    </row>
    <row r="121" spans="1:21" ht="13.5" thickBot="1" x14ac:dyDescent="0.25">
      <c r="A121" s="74">
        <f t="shared" si="1"/>
        <v>2.3025850929940459</v>
      </c>
      <c r="B121" s="74">
        <f t="shared" si="1"/>
        <v>10.243524855321837</v>
      </c>
      <c r="N121" s="13"/>
      <c r="O121" s="13"/>
      <c r="P121" s="13"/>
      <c r="Q121" s="13"/>
      <c r="R121" s="13"/>
      <c r="S121" s="13"/>
      <c r="T121" s="13"/>
      <c r="U121" s="13"/>
    </row>
    <row r="122" spans="1:21" x14ac:dyDescent="0.2">
      <c r="A122" s="74">
        <f t="shared" si="1"/>
        <v>2.7080502011022101</v>
      </c>
      <c r="B122" s="74">
        <f t="shared" si="1"/>
        <v>10.54006438160768</v>
      </c>
      <c r="E122" s="107" t="s">
        <v>368</v>
      </c>
      <c r="F122" s="107"/>
      <c r="N122" s="13"/>
      <c r="O122" s="13"/>
      <c r="P122" s="13"/>
      <c r="Q122" s="13"/>
      <c r="R122" s="13"/>
      <c r="S122" s="13"/>
      <c r="T122" s="13"/>
      <c r="U122" s="13"/>
    </row>
    <row r="123" spans="1:21" x14ac:dyDescent="0.2">
      <c r="A123" s="74">
        <f t="shared" si="1"/>
        <v>2.7725887222397811</v>
      </c>
      <c r="B123" s="74">
        <f t="shared" si="1"/>
        <v>10.576432025778553</v>
      </c>
      <c r="E123" s="31" t="s">
        <v>369</v>
      </c>
      <c r="F123" s="31">
        <v>0.97668509253402414</v>
      </c>
      <c r="N123" s="13"/>
      <c r="O123" s="13"/>
      <c r="P123" s="13"/>
      <c r="Q123" s="13"/>
      <c r="R123" s="13"/>
      <c r="S123" s="13"/>
      <c r="T123" s="13"/>
      <c r="U123" s="13"/>
    </row>
    <row r="124" spans="1:21" x14ac:dyDescent="0.2">
      <c r="A124" s="74">
        <f t="shared" si="1"/>
        <v>3.0910424533583161</v>
      </c>
      <c r="B124" s="74">
        <f t="shared" si="1"/>
        <v>10.611523345589823</v>
      </c>
      <c r="E124" s="31" t="s">
        <v>370</v>
      </c>
      <c r="F124" s="72">
        <v>0.95391376997819521</v>
      </c>
      <c r="N124" s="13"/>
      <c r="O124" s="13"/>
      <c r="P124" s="13"/>
      <c r="Q124" s="13"/>
      <c r="R124" s="13"/>
      <c r="S124" s="13"/>
      <c r="T124" s="13"/>
      <c r="U124" s="13"/>
    </row>
    <row r="125" spans="1:21" x14ac:dyDescent="0.2">
      <c r="A125" s="74">
        <f t="shared" si="1"/>
        <v>3.2958368660043291</v>
      </c>
      <c r="B125" s="74">
        <f t="shared" si="1"/>
        <v>10.709963418403076</v>
      </c>
      <c r="E125" s="31" t="s">
        <v>371</v>
      </c>
      <c r="F125" s="31">
        <v>0.95062189640520922</v>
      </c>
      <c r="N125" s="13"/>
      <c r="O125" s="13"/>
      <c r="P125" s="13"/>
      <c r="Q125" s="13"/>
      <c r="R125" s="13"/>
      <c r="S125" s="13"/>
      <c r="T125" s="13"/>
      <c r="U125" s="13"/>
    </row>
    <row r="126" spans="1:21" x14ac:dyDescent="0.2">
      <c r="A126" s="74">
        <f t="shared" si="1"/>
        <v>3.2580965380214821</v>
      </c>
      <c r="B126" s="74">
        <f t="shared" si="1"/>
        <v>10.709963418403076</v>
      </c>
      <c r="E126" s="31" t="s">
        <v>221</v>
      </c>
      <c r="F126" s="31">
        <v>6.1748664171557319E-2</v>
      </c>
      <c r="N126" s="13"/>
      <c r="O126" s="13"/>
      <c r="P126" s="13"/>
      <c r="Q126" s="13"/>
      <c r="R126" s="13"/>
      <c r="S126" s="13"/>
      <c r="T126" s="13"/>
      <c r="U126" s="13"/>
    </row>
    <row r="127" spans="1:21" ht="13.5" thickBot="1" x14ac:dyDescent="0.25">
      <c r="A127" s="74">
        <f t="shared" si="1"/>
        <v>3.4011973816621555</v>
      </c>
      <c r="B127" s="74">
        <f t="shared" si="1"/>
        <v>10.678214720088496</v>
      </c>
      <c r="E127" s="32" t="s">
        <v>77</v>
      </c>
      <c r="F127" s="32">
        <v>16</v>
      </c>
      <c r="N127" s="13"/>
      <c r="O127" s="13"/>
      <c r="P127" s="13"/>
      <c r="Q127" s="13"/>
      <c r="R127" s="13"/>
      <c r="S127" s="13"/>
      <c r="T127" s="13"/>
      <c r="U127" s="13"/>
    </row>
    <row r="128" spans="1:21" x14ac:dyDescent="0.2">
      <c r="A128" s="74">
        <f t="shared" si="1"/>
        <v>3.5263605246161616</v>
      </c>
      <c r="B128" s="74">
        <f t="shared" si="1"/>
        <v>10.770588040219511</v>
      </c>
      <c r="N128" s="13"/>
      <c r="O128" s="13"/>
      <c r="P128" s="13"/>
      <c r="Q128" s="13"/>
      <c r="R128" s="13"/>
      <c r="S128" s="13"/>
      <c r="T128" s="13"/>
      <c r="U128" s="13"/>
    </row>
    <row r="129" spans="1:21" ht="13.5" thickBot="1" x14ac:dyDescent="0.25">
      <c r="A129" s="74">
        <f t="shared" si="1"/>
        <v>3.4657359027997265</v>
      </c>
      <c r="B129" s="74">
        <f t="shared" si="1"/>
        <v>10.82774645405946</v>
      </c>
      <c r="E129" t="s">
        <v>104</v>
      </c>
      <c r="N129" s="13"/>
      <c r="O129" s="13"/>
      <c r="P129" s="13"/>
      <c r="Q129" s="13"/>
      <c r="R129" s="13"/>
      <c r="S129" s="13"/>
      <c r="T129" s="13"/>
      <c r="U129" s="13"/>
    </row>
    <row r="130" spans="1:21" x14ac:dyDescent="0.2">
      <c r="A130" s="74">
        <f t="shared" si="1"/>
        <v>3.6375861597263857</v>
      </c>
      <c r="B130" s="74">
        <f t="shared" si="1"/>
        <v>10.907789161732996</v>
      </c>
      <c r="E130" s="71"/>
      <c r="F130" s="71" t="s">
        <v>80</v>
      </c>
      <c r="G130" s="71" t="s">
        <v>106</v>
      </c>
      <c r="H130" s="71" t="s">
        <v>107</v>
      </c>
      <c r="I130" s="71" t="s">
        <v>86</v>
      </c>
      <c r="J130" s="71" t="s">
        <v>372</v>
      </c>
      <c r="N130" s="13"/>
      <c r="O130" s="13"/>
      <c r="P130" s="13"/>
      <c r="Q130" s="13"/>
      <c r="R130" s="13"/>
      <c r="S130" s="13"/>
      <c r="T130" s="13"/>
      <c r="U130" s="13"/>
    </row>
    <row r="131" spans="1:21" x14ac:dyDescent="0.2">
      <c r="A131" s="74">
        <f t="shared" si="1"/>
        <v>3.7376696182833684</v>
      </c>
      <c r="B131" s="74">
        <f t="shared" si="1"/>
        <v>10.922334872735375</v>
      </c>
      <c r="E131" s="31" t="s">
        <v>373</v>
      </c>
      <c r="F131" s="31">
        <v>1</v>
      </c>
      <c r="G131" s="31">
        <v>1.1048952439552209</v>
      </c>
      <c r="H131" s="31">
        <v>1.1048952439552209</v>
      </c>
      <c r="I131" s="31">
        <v>289.77837357007007</v>
      </c>
      <c r="J131" s="31">
        <v>9.4420907576050164E-11</v>
      </c>
      <c r="N131" s="13"/>
      <c r="O131" s="13"/>
      <c r="P131" s="13"/>
      <c r="Q131" s="13"/>
      <c r="R131" s="13"/>
      <c r="S131" s="13"/>
      <c r="T131" s="13"/>
      <c r="U131" s="13"/>
    </row>
    <row r="132" spans="1:21" x14ac:dyDescent="0.2">
      <c r="A132" s="74">
        <f t="shared" si="1"/>
        <v>3.784189633918261</v>
      </c>
      <c r="B132" s="74">
        <f t="shared" si="1"/>
        <v>10.934891091510787</v>
      </c>
      <c r="E132" s="31" t="s">
        <v>374</v>
      </c>
      <c r="F132" s="31">
        <v>14</v>
      </c>
      <c r="G132" s="31">
        <v>5.3380565377604723E-2</v>
      </c>
      <c r="H132" s="31">
        <v>3.8128975269717661E-3</v>
      </c>
      <c r="I132" s="31"/>
      <c r="J132" s="31"/>
      <c r="N132" s="13"/>
      <c r="O132" s="13"/>
      <c r="P132" s="13"/>
      <c r="Q132" s="13"/>
      <c r="R132" s="13"/>
      <c r="S132" s="13"/>
      <c r="T132" s="13"/>
      <c r="U132" s="13"/>
    </row>
    <row r="133" spans="1:21" ht="13.5" thickBot="1" x14ac:dyDescent="0.25">
      <c r="A133" s="74">
        <f t="shared" si="1"/>
        <v>3.8712010109078911</v>
      </c>
      <c r="B133" s="74">
        <f t="shared" si="1"/>
        <v>10.905955980651335</v>
      </c>
      <c r="E133" s="32" t="s">
        <v>113</v>
      </c>
      <c r="F133" s="32">
        <v>15</v>
      </c>
      <c r="G133" s="32">
        <v>1.1582758093328256</v>
      </c>
      <c r="H133" s="32"/>
      <c r="I133" s="32"/>
      <c r="J133" s="32"/>
      <c r="N133" s="13"/>
      <c r="O133" s="13"/>
      <c r="P133" s="13"/>
      <c r="Q133" s="13"/>
      <c r="R133" s="13"/>
      <c r="S133" s="13"/>
      <c r="T133" s="13"/>
      <c r="U133" s="13"/>
    </row>
    <row r="134" spans="1:21" ht="13.5" thickBot="1" x14ac:dyDescent="0.25">
      <c r="A134" s="74">
        <f t="shared" si="1"/>
        <v>3.8918202981106265</v>
      </c>
      <c r="B134" s="74">
        <f t="shared" si="1"/>
        <v>10.916904995141007</v>
      </c>
      <c r="N134" s="13"/>
      <c r="O134" s="13"/>
      <c r="P134" s="13"/>
      <c r="Q134" s="13"/>
      <c r="R134" s="13"/>
      <c r="S134" s="13"/>
      <c r="T134" s="13"/>
      <c r="U134" s="13"/>
    </row>
    <row r="135" spans="1:21" x14ac:dyDescent="0.2">
      <c r="E135" s="71"/>
      <c r="F135" s="71" t="s">
        <v>375</v>
      </c>
      <c r="G135" s="71" t="s">
        <v>221</v>
      </c>
      <c r="H135" s="71" t="s">
        <v>81</v>
      </c>
      <c r="I135" s="71" t="s">
        <v>108</v>
      </c>
      <c r="J135" s="71" t="s">
        <v>376</v>
      </c>
      <c r="K135" s="71" t="s">
        <v>377</v>
      </c>
      <c r="L135" s="71" t="s">
        <v>378</v>
      </c>
      <c r="M135" s="71" t="s">
        <v>379</v>
      </c>
      <c r="N135" s="13"/>
      <c r="O135" s="13"/>
      <c r="P135" s="13"/>
      <c r="Q135" s="13"/>
      <c r="R135" s="13"/>
      <c r="S135" s="13"/>
      <c r="T135" s="13"/>
      <c r="U135" s="13"/>
    </row>
    <row r="136" spans="1:21" x14ac:dyDescent="0.2">
      <c r="E136" s="31" t="s">
        <v>380</v>
      </c>
      <c r="F136" s="31">
        <v>9.2244894987302573</v>
      </c>
      <c r="G136" s="31">
        <v>8.5500790163537871E-2</v>
      </c>
      <c r="H136" s="31">
        <v>107.88776900291238</v>
      </c>
      <c r="I136" s="31">
        <v>7.5680969836899918E-22</v>
      </c>
      <c r="J136" s="31">
        <v>9.041108542181048</v>
      </c>
      <c r="K136" s="31">
        <v>9.4078704552794665</v>
      </c>
      <c r="L136" s="31">
        <v>9.041108542181048</v>
      </c>
      <c r="M136" s="31">
        <v>9.4078704552794665</v>
      </c>
      <c r="N136" s="13"/>
      <c r="O136" s="13"/>
      <c r="P136" s="13"/>
      <c r="Q136" s="13"/>
      <c r="R136" s="13"/>
      <c r="S136" s="13"/>
      <c r="T136" s="13"/>
      <c r="U136" s="13"/>
    </row>
    <row r="137" spans="1:21" ht="13.5" thickBot="1" x14ac:dyDescent="0.25">
      <c r="E137" s="32" t="s">
        <v>429</v>
      </c>
      <c r="F137" s="32">
        <v>0.44893217557169923</v>
      </c>
      <c r="G137" s="32">
        <v>2.6372284227815092E-2</v>
      </c>
      <c r="H137" s="32">
        <v>17.022877946166162</v>
      </c>
      <c r="I137" s="32">
        <v>9.4420907576049466E-11</v>
      </c>
      <c r="J137" s="32">
        <v>0.39236925142989676</v>
      </c>
      <c r="K137" s="32">
        <v>0.50549509971350171</v>
      </c>
      <c r="L137" s="32">
        <v>0.39236925142989676</v>
      </c>
      <c r="M137" s="32">
        <v>0.50549509971350171</v>
      </c>
      <c r="N137" s="13"/>
      <c r="O137" s="13"/>
      <c r="P137" s="13"/>
      <c r="Q137" s="13"/>
      <c r="R137" s="13"/>
      <c r="S137" s="13"/>
      <c r="T137" s="13"/>
      <c r="U137" s="13"/>
    </row>
    <row r="138" spans="1:21" x14ac:dyDescent="0.2">
      <c r="N138" s="13"/>
      <c r="O138" s="13"/>
      <c r="P138" s="13"/>
      <c r="Q138" s="13"/>
      <c r="R138" s="13"/>
      <c r="S138" s="13"/>
      <c r="T138" s="13"/>
      <c r="U138" s="13"/>
    </row>
    <row r="139" spans="1:21" x14ac:dyDescent="0.2">
      <c r="N139" s="13"/>
      <c r="O139" s="13"/>
      <c r="P139" s="13"/>
      <c r="Q139" s="13"/>
      <c r="R139" s="13"/>
      <c r="S139" s="13"/>
      <c r="T139" s="13"/>
      <c r="U139" s="13"/>
    </row>
    <row r="140" spans="1:21" x14ac:dyDescent="0.2">
      <c r="N140" s="13"/>
      <c r="O140" s="13"/>
      <c r="P140" s="13"/>
      <c r="Q140" s="13"/>
      <c r="R140" s="13"/>
      <c r="S140" s="13"/>
      <c r="T140" s="13"/>
      <c r="U140" s="13"/>
    </row>
    <row r="141" spans="1:21" x14ac:dyDescent="0.2">
      <c r="E141" t="s">
        <v>381</v>
      </c>
      <c r="N141" s="13"/>
      <c r="O141" s="13"/>
      <c r="P141" s="13"/>
      <c r="Q141" s="13"/>
      <c r="R141" s="13"/>
      <c r="S141" s="13"/>
      <c r="T141" s="13"/>
      <c r="U141" s="13"/>
    </row>
    <row r="142" spans="1:21" ht="13.5" thickBot="1" x14ac:dyDescent="0.25">
      <c r="N142" s="13"/>
      <c r="O142" s="13"/>
      <c r="P142" s="13"/>
      <c r="Q142" s="13"/>
      <c r="R142" s="13"/>
      <c r="S142" s="13"/>
      <c r="T142" s="13"/>
      <c r="U142" s="13"/>
    </row>
    <row r="143" spans="1:21" x14ac:dyDescent="0.2">
      <c r="E143" s="71" t="s">
        <v>382</v>
      </c>
      <c r="F143" s="71" t="s">
        <v>432</v>
      </c>
      <c r="G143" s="71" t="s">
        <v>384</v>
      </c>
      <c r="N143" s="13"/>
      <c r="O143" s="13"/>
      <c r="P143" s="13"/>
      <c r="Q143" s="13"/>
      <c r="R143" s="13"/>
      <c r="S143" s="13"/>
      <c r="T143" s="13"/>
      <c r="U143" s="13"/>
    </row>
    <row r="144" spans="1:21" x14ac:dyDescent="0.2">
      <c r="E144" s="31">
        <v>1</v>
      </c>
      <c r="F144" s="31">
        <v>10.158017714010754</v>
      </c>
      <c r="G144" s="31">
        <v>-1.5513261004125312E-2</v>
      </c>
      <c r="N144" s="13"/>
      <c r="O144" s="13"/>
      <c r="P144" s="13"/>
      <c r="Q144" s="13"/>
      <c r="R144" s="13"/>
      <c r="S144" s="13"/>
      <c r="T144" s="13"/>
      <c r="U144" s="13"/>
    </row>
    <row r="145" spans="5:21" x14ac:dyDescent="0.2">
      <c r="E145" s="31">
        <v>2</v>
      </c>
      <c r="F145" s="31">
        <v>10.210894308453414</v>
      </c>
      <c r="G145" s="31">
        <v>-0.11266267912477446</v>
      </c>
      <c r="N145" s="13"/>
      <c r="O145" s="13"/>
      <c r="P145" s="13"/>
      <c r="Q145" s="13"/>
      <c r="R145" s="13"/>
      <c r="S145" s="13"/>
      <c r="T145" s="13"/>
      <c r="U145" s="13"/>
    </row>
    <row r="146" spans="5:21" x14ac:dyDescent="0.2">
      <c r="E146" s="31">
        <v>3</v>
      </c>
      <c r="F146" s="31">
        <v>10.258194033967037</v>
      </c>
      <c r="G146" s="31">
        <v>-1.4669178645199565E-2</v>
      </c>
      <c r="N146" s="13"/>
      <c r="O146" s="13"/>
      <c r="P146" s="13"/>
      <c r="Q146" s="13"/>
      <c r="R146" s="13"/>
      <c r="S146" s="13"/>
      <c r="T146" s="13"/>
      <c r="U146" s="13"/>
    </row>
    <row r="147" spans="5:21" x14ac:dyDescent="0.2">
      <c r="E147" s="31">
        <v>4</v>
      </c>
      <c r="F147" s="31">
        <v>10.44022036706845</v>
      </c>
      <c r="G147" s="31">
        <v>9.984401453922942E-2</v>
      </c>
      <c r="N147" s="13"/>
      <c r="O147" s="13"/>
      <c r="P147" s="13"/>
      <c r="Q147" s="13"/>
      <c r="R147" s="13"/>
      <c r="S147" s="13"/>
      <c r="T147" s="13"/>
      <c r="U147" s="13"/>
    </row>
    <row r="148" spans="5:21" x14ac:dyDescent="0.2">
      <c r="E148" s="31">
        <v>5</v>
      </c>
      <c r="F148" s="31">
        <v>10.469193785770919</v>
      </c>
      <c r="G148" s="31">
        <v>0.10723824000763393</v>
      </c>
      <c r="N148" s="13"/>
      <c r="O148" s="13"/>
      <c r="P148" s="13"/>
      <c r="Q148" s="13"/>
      <c r="R148" s="13"/>
      <c r="S148" s="13"/>
      <c r="T148" s="13"/>
      <c r="U148" s="13"/>
    </row>
    <row r="149" spans="5:21" x14ac:dyDescent="0.2">
      <c r="E149" s="31">
        <v>6</v>
      </c>
      <c r="F149" s="31">
        <v>10.612157912100889</v>
      </c>
      <c r="G149" s="31">
        <v>-6.3456651106541528E-4</v>
      </c>
      <c r="N149" s="13"/>
      <c r="O149" s="13"/>
      <c r="P149" s="13"/>
      <c r="Q149" s="13"/>
      <c r="R149" s="13"/>
      <c r="S149" s="13"/>
      <c r="T149" s="13"/>
      <c r="U149" s="13"/>
    </row>
    <row r="150" spans="5:21" x14ac:dyDescent="0.2">
      <c r="E150" s="31">
        <v>7</v>
      </c>
      <c r="F150" s="31">
        <v>10.704096713314993</v>
      </c>
      <c r="G150" s="31">
        <v>5.8667050880831795E-3</v>
      </c>
      <c r="N150" s="13"/>
      <c r="O150" s="13"/>
      <c r="P150" s="13"/>
      <c r="Q150" s="13"/>
      <c r="R150" s="13"/>
      <c r="S150" s="13"/>
      <c r="T150" s="13"/>
      <c r="U150" s="13"/>
    </row>
    <row r="151" spans="5:21" x14ac:dyDescent="0.2">
      <c r="E151" s="31">
        <v>8</v>
      </c>
      <c r="F151" s="31">
        <v>10.687153865766863</v>
      </c>
      <c r="G151" s="31">
        <v>2.2809552636212871E-2</v>
      </c>
      <c r="N151" s="13"/>
      <c r="O151" s="13"/>
      <c r="P151" s="13"/>
      <c r="Q151" s="13"/>
      <c r="R151" s="13"/>
      <c r="S151" s="13"/>
      <c r="T151" s="13"/>
      <c r="U151" s="13"/>
    </row>
    <row r="152" spans="5:21" x14ac:dyDescent="0.2">
      <c r="E152" s="31">
        <v>9</v>
      </c>
      <c r="F152" s="31">
        <v>10.751396438828616</v>
      </c>
      <c r="G152" s="31">
        <v>-7.3181718740119805E-2</v>
      </c>
      <c r="N152" s="13"/>
      <c r="O152" s="13"/>
      <c r="P152" s="13"/>
      <c r="Q152" s="13"/>
      <c r="R152" s="13"/>
      <c r="S152" s="13"/>
      <c r="T152" s="13"/>
      <c r="U152" s="13"/>
    </row>
    <row r="153" spans="5:21" x14ac:dyDescent="0.2">
      <c r="E153" s="31">
        <v>10</v>
      </c>
      <c r="F153" s="31">
        <v>10.807586200896349</v>
      </c>
      <c r="G153" s="31">
        <v>-3.6998160676837699E-2</v>
      </c>
      <c r="N153" s="13"/>
      <c r="O153" s="13"/>
      <c r="P153" s="13"/>
      <c r="Q153" s="13"/>
      <c r="R153" s="13"/>
      <c r="S153" s="13"/>
      <c r="T153" s="13"/>
      <c r="U153" s="13"/>
    </row>
    <row r="154" spans="5:21" x14ac:dyDescent="0.2">
      <c r="E154" s="31">
        <v>11</v>
      </c>
      <c r="F154" s="31">
        <v>10.780369857531085</v>
      </c>
      <c r="G154" s="31">
        <v>4.7376596528375003E-2</v>
      </c>
      <c r="N154" s="13"/>
      <c r="O154" s="13"/>
      <c r="P154" s="13"/>
      <c r="Q154" s="13"/>
      <c r="R154" s="13"/>
      <c r="S154" s="13"/>
      <c r="T154" s="13"/>
      <c r="U154" s="13"/>
    </row>
    <row r="155" spans="5:21" x14ac:dyDescent="0.2">
      <c r="E155" s="31">
        <v>12</v>
      </c>
      <c r="F155" s="31">
        <v>10.857518967245726</v>
      </c>
      <c r="G155" s="31">
        <v>5.0270194487270103E-2</v>
      </c>
      <c r="N155" s="13"/>
      <c r="O155" s="13"/>
      <c r="P155" s="13"/>
      <c r="Q155" s="13"/>
      <c r="R155" s="13"/>
      <c r="S155" s="13"/>
      <c r="T155" s="13"/>
      <c r="U155" s="13"/>
    </row>
    <row r="156" spans="5:21" x14ac:dyDescent="0.2">
      <c r="E156" s="31">
        <v>13</v>
      </c>
      <c r="F156" s="31">
        <v>10.902449652034452</v>
      </c>
      <c r="G156" s="31">
        <v>1.9885220700922801E-2</v>
      </c>
      <c r="N156" s="13"/>
      <c r="O156" s="13"/>
      <c r="P156" s="13"/>
      <c r="Q156" s="13"/>
      <c r="R156" s="13"/>
      <c r="S156" s="13"/>
      <c r="T156" s="13"/>
      <c r="U156" s="13"/>
    </row>
    <row r="157" spans="5:21" x14ac:dyDescent="0.2">
      <c r="E157" s="31">
        <v>14</v>
      </c>
      <c r="F157" s="31">
        <v>10.923333983861054</v>
      </c>
      <c r="G157" s="31">
        <v>1.1557107649732501E-2</v>
      </c>
      <c r="N157" s="13"/>
      <c r="O157" s="13"/>
      <c r="P157" s="13"/>
      <c r="Q157" s="13"/>
      <c r="R157" s="13"/>
      <c r="S157" s="13"/>
      <c r="T157" s="13"/>
      <c r="U157" s="13"/>
    </row>
    <row r="158" spans="5:21" x14ac:dyDescent="0.2">
      <c r="E158" s="31">
        <v>15</v>
      </c>
      <c r="F158" s="31">
        <v>10.962396190632498</v>
      </c>
      <c r="G158" s="31">
        <v>-5.6440209981163392E-2</v>
      </c>
      <c r="N158" s="13"/>
      <c r="O158" s="13"/>
      <c r="P158" s="13"/>
      <c r="Q158" s="13"/>
      <c r="R158" s="13"/>
      <c r="S158" s="13"/>
      <c r="T158" s="13"/>
      <c r="U158" s="13"/>
    </row>
    <row r="159" spans="5:21" ht="13.5" thickBot="1" x14ac:dyDescent="0.25">
      <c r="E159" s="32">
        <v>16</v>
      </c>
      <c r="F159" s="32">
        <v>10.97165285209516</v>
      </c>
      <c r="G159" s="32">
        <v>-5.4747856954152851E-2</v>
      </c>
      <c r="N159" s="13"/>
      <c r="O159" s="13"/>
      <c r="P159" s="13"/>
      <c r="Q159" s="13"/>
      <c r="R159" s="13"/>
      <c r="S159" s="13"/>
      <c r="T159" s="13"/>
      <c r="U159" s="13"/>
    </row>
    <row r="160" spans="5:21" x14ac:dyDescent="0.2"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5:21" x14ac:dyDescent="0.2"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5:21" x14ac:dyDescent="0.2"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spans="5:21" x14ac:dyDescent="0.2"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</row>
    <row r="164" spans="5:21" ht="14.25" x14ac:dyDescent="0.2">
      <c r="E164" s="157" t="s">
        <v>419</v>
      </c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spans="5:21" ht="14.25" x14ac:dyDescent="0.2">
      <c r="E165" s="29" t="s">
        <v>433</v>
      </c>
    </row>
    <row r="166" spans="5:21" ht="14.25" x14ac:dyDescent="0.2">
      <c r="E166" s="29" t="s">
        <v>434</v>
      </c>
    </row>
    <row r="168" spans="5:21" ht="13.5" thickBot="1" x14ac:dyDescent="0.25">
      <c r="E168" s="162"/>
      <c r="F168" s="162"/>
      <c r="G168" s="162"/>
      <c r="H168" s="162"/>
      <c r="I168" s="162"/>
      <c r="J168" s="162"/>
      <c r="K168" s="162"/>
      <c r="L168" s="162"/>
      <c r="M168" s="162"/>
    </row>
    <row r="169" spans="5:21" ht="13.5" thickTop="1" x14ac:dyDescent="0.2"/>
    <row r="171" spans="5:21" ht="15" x14ac:dyDescent="0.2">
      <c r="E171" s="192" t="s">
        <v>467</v>
      </c>
      <c r="F171" s="97"/>
      <c r="G171" s="97"/>
      <c r="H171" s="97"/>
      <c r="I171" s="97"/>
    </row>
    <row r="174" spans="5:21" ht="15" x14ac:dyDescent="0.25">
      <c r="E174" s="22" t="s">
        <v>473</v>
      </c>
    </row>
    <row r="205" spans="5:5" ht="14.25" x14ac:dyDescent="0.2">
      <c r="E205" s="29" t="s">
        <v>472</v>
      </c>
    </row>
    <row r="206" spans="5:5" x14ac:dyDescent="0.2">
      <c r="E206" s="26" t="s">
        <v>477</v>
      </c>
    </row>
    <row r="207" spans="5:5" x14ac:dyDescent="0.2">
      <c r="E207" s="26"/>
    </row>
    <row r="208" spans="5:5" ht="15" x14ac:dyDescent="0.25">
      <c r="E208" s="22" t="s">
        <v>481</v>
      </c>
    </row>
    <row r="209" spans="5:9" ht="14.25" x14ac:dyDescent="0.2">
      <c r="E209" s="29" t="s">
        <v>469</v>
      </c>
    </row>
    <row r="210" spans="5:9" ht="14.25" x14ac:dyDescent="0.2">
      <c r="E210" s="29" t="s">
        <v>478</v>
      </c>
    </row>
    <row r="211" spans="5:9" ht="16.5" x14ac:dyDescent="0.2">
      <c r="E211" s="29" t="s">
        <v>470</v>
      </c>
    </row>
    <row r="213" spans="5:9" ht="15" x14ac:dyDescent="0.25">
      <c r="E213" s="22" t="s">
        <v>471</v>
      </c>
      <c r="F213" s="1"/>
      <c r="G213" s="1"/>
      <c r="H213" s="1"/>
      <c r="I213" s="1"/>
    </row>
    <row r="214" spans="5:9" ht="14.25" x14ac:dyDescent="0.2">
      <c r="E214" s="29" t="s">
        <v>479</v>
      </c>
    </row>
    <row r="215" spans="5:9" ht="14.25" x14ac:dyDescent="0.2">
      <c r="E215" s="29" t="s">
        <v>480</v>
      </c>
    </row>
  </sheetData>
  <phoneticPr fontId="12" type="noConversion"/>
  <pageMargins left="0.75" right="0.75" top="1" bottom="1" header="0.5" footer="0.5"/>
  <pageSetup paperSize="9" orientation="portrait" r:id="rId1"/>
  <headerFooter alignWithMargins="0">
    <oddHeader>&amp;A</oddHeader>
    <oddFooter>Side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1" sqref="D1"/>
    </sheetView>
  </sheetViews>
  <sheetFormatPr defaultRowHeight="12.75" x14ac:dyDescent="0.2"/>
  <sheetData>
    <row r="1" spans="1:1" ht="15.75" x14ac:dyDescent="0.25">
      <c r="A1" s="64" t="s">
        <v>121</v>
      </c>
    </row>
    <row r="3" spans="1:1" ht="15" x14ac:dyDescent="0.25">
      <c r="A3" s="167" t="s">
        <v>122</v>
      </c>
    </row>
    <row r="4" spans="1:1" ht="14.25" x14ac:dyDescent="0.2">
      <c r="A4" s="29" t="s">
        <v>435</v>
      </c>
    </row>
    <row r="5" spans="1:1" ht="14.25" x14ac:dyDescent="0.2">
      <c r="A5" s="29" t="s">
        <v>123</v>
      </c>
    </row>
    <row r="6" spans="1:1" ht="18.75" x14ac:dyDescent="0.35">
      <c r="A6" s="29" t="s">
        <v>436</v>
      </c>
    </row>
    <row r="7" spans="1:1" ht="18.75" x14ac:dyDescent="0.35">
      <c r="A7" s="29" t="s">
        <v>437</v>
      </c>
    </row>
    <row r="8" spans="1:1" ht="14.25" x14ac:dyDescent="0.2">
      <c r="A8" s="29" t="s">
        <v>438</v>
      </c>
    </row>
    <row r="9" spans="1:1" ht="18.75" x14ac:dyDescent="0.35">
      <c r="A9" s="29" t="s">
        <v>439</v>
      </c>
    </row>
    <row r="10" spans="1:1" ht="14.25" x14ac:dyDescent="0.2">
      <c r="A10" s="29" t="s">
        <v>124</v>
      </c>
    </row>
    <row r="11" spans="1:1" ht="16.5" x14ac:dyDescent="0.2">
      <c r="A11" s="29" t="s">
        <v>440</v>
      </c>
    </row>
    <row r="12" spans="1:1" ht="14.25" x14ac:dyDescent="0.2">
      <c r="A12" s="29"/>
    </row>
    <row r="13" spans="1:1" ht="15" x14ac:dyDescent="0.25">
      <c r="A13" s="168" t="s">
        <v>125</v>
      </c>
    </row>
    <row r="14" spans="1:1" ht="14.25" x14ac:dyDescent="0.2">
      <c r="A14" s="29" t="s">
        <v>441</v>
      </c>
    </row>
    <row r="15" spans="1:1" ht="14.25" x14ac:dyDescent="0.2">
      <c r="A15" s="29" t="s">
        <v>126</v>
      </c>
    </row>
    <row r="16" spans="1:1" ht="15" x14ac:dyDescent="0.25">
      <c r="A16" s="29" t="s">
        <v>442</v>
      </c>
    </row>
    <row r="17" spans="1:1" ht="16.5" x14ac:dyDescent="0.2">
      <c r="A17" s="29" t="s">
        <v>443</v>
      </c>
    </row>
    <row r="18" spans="1:1" ht="16.5" x14ac:dyDescent="0.2">
      <c r="A18" s="29" t="s">
        <v>444</v>
      </c>
    </row>
    <row r="19" spans="1:1" ht="18.75" x14ac:dyDescent="0.35">
      <c r="A19" s="29" t="s">
        <v>445</v>
      </c>
    </row>
    <row r="20" spans="1:1" ht="15" x14ac:dyDescent="0.25">
      <c r="A20" s="29" t="s">
        <v>446</v>
      </c>
    </row>
    <row r="21" spans="1:1" ht="14.25" x14ac:dyDescent="0.2">
      <c r="A21" s="29" t="s">
        <v>127</v>
      </c>
    </row>
    <row r="22" spans="1:1" ht="14.25" x14ac:dyDescent="0.2">
      <c r="A22" s="29" t="s">
        <v>128</v>
      </c>
    </row>
    <row r="23" spans="1:1" ht="14.25" x14ac:dyDescent="0.2">
      <c r="A23" s="29" t="s">
        <v>129</v>
      </c>
    </row>
    <row r="24" spans="1:1" ht="14.25" x14ac:dyDescent="0.2">
      <c r="A24" s="114" t="s">
        <v>447</v>
      </c>
    </row>
    <row r="25" spans="1:1" ht="14.25" x14ac:dyDescent="0.2">
      <c r="A25" s="29"/>
    </row>
    <row r="26" spans="1:1" ht="18.75" x14ac:dyDescent="0.35">
      <c r="A26" s="29" t="s">
        <v>448</v>
      </c>
    </row>
    <row r="27" spans="1:1" ht="14.25" x14ac:dyDescent="0.2">
      <c r="A27" s="29" t="s">
        <v>130</v>
      </c>
    </row>
    <row r="28" spans="1:1" ht="14.25" x14ac:dyDescent="0.2">
      <c r="A28" s="29" t="s">
        <v>131</v>
      </c>
    </row>
    <row r="29" spans="1:1" ht="14.25" x14ac:dyDescent="0.2">
      <c r="A29" s="29" t="s">
        <v>132</v>
      </c>
    </row>
    <row r="30" spans="1:1" ht="14.25" x14ac:dyDescent="0.2">
      <c r="A30" s="29" t="s">
        <v>133</v>
      </c>
    </row>
    <row r="31" spans="1:1" ht="14.25" x14ac:dyDescent="0.2">
      <c r="A31" s="29" t="s">
        <v>134</v>
      </c>
    </row>
    <row r="32" spans="1:1" ht="15" x14ac:dyDescent="0.25">
      <c r="A32" s="29" t="s">
        <v>449</v>
      </c>
    </row>
    <row r="33" spans="1:1" ht="14.25" x14ac:dyDescent="0.2">
      <c r="A33" s="29" t="s">
        <v>135</v>
      </c>
    </row>
    <row r="34" spans="1:1" ht="14.25" x14ac:dyDescent="0.2">
      <c r="A34" s="29" t="s">
        <v>136</v>
      </c>
    </row>
    <row r="35" spans="1:1" ht="15" x14ac:dyDescent="0.25">
      <c r="A35" s="29" t="s">
        <v>450</v>
      </c>
    </row>
    <row r="36" spans="1:1" ht="14.25" x14ac:dyDescent="0.2">
      <c r="A36" s="29" t="s">
        <v>137</v>
      </c>
    </row>
    <row r="37" spans="1:1" ht="14.25" x14ac:dyDescent="0.2">
      <c r="A37" s="29" t="s">
        <v>138</v>
      </c>
    </row>
    <row r="38" spans="1:1" ht="18.75" x14ac:dyDescent="0.35">
      <c r="A38" s="29" t="s">
        <v>451</v>
      </c>
    </row>
    <row r="39" spans="1:1" ht="18.75" x14ac:dyDescent="0.35">
      <c r="A39" s="29" t="s">
        <v>452</v>
      </c>
    </row>
    <row r="40" spans="1:1" ht="14.25" x14ac:dyDescent="0.2">
      <c r="A40" s="29" t="s">
        <v>139</v>
      </c>
    </row>
    <row r="41" spans="1:1" ht="15" x14ac:dyDescent="0.25">
      <c r="A41" s="29" t="s">
        <v>453</v>
      </c>
    </row>
  </sheetData>
  <phoneticPr fontId="12" type="noConversion"/>
  <pageMargins left="0.75" right="0.75" top="1" bottom="1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2.75" x14ac:dyDescent="0.2"/>
  <cols>
    <col min="2" max="2" width="12.28515625" bestFit="1" customWidth="1"/>
  </cols>
  <sheetData>
    <row r="1" spans="1:3" ht="15.75" x14ac:dyDescent="0.25">
      <c r="A1" s="85" t="s">
        <v>205</v>
      </c>
    </row>
    <row r="3" spans="1:3" ht="15" x14ac:dyDescent="0.25">
      <c r="A3" s="29" t="s">
        <v>455</v>
      </c>
    </row>
    <row r="4" spans="1:3" ht="14.25" x14ac:dyDescent="0.2">
      <c r="A4" s="29"/>
    </row>
    <row r="5" spans="1:3" ht="15" x14ac:dyDescent="0.25">
      <c r="A5" s="29" t="s">
        <v>456</v>
      </c>
    </row>
    <row r="7" spans="1:3" ht="15" x14ac:dyDescent="0.25">
      <c r="B7" s="38"/>
    </row>
    <row r="8" spans="1:3" ht="14.25" x14ac:dyDescent="0.2">
      <c r="B8" s="29" t="s">
        <v>199</v>
      </c>
      <c r="C8" s="29" t="s">
        <v>206</v>
      </c>
    </row>
    <row r="9" spans="1:3" ht="14.25" x14ac:dyDescent="0.2">
      <c r="B9" s="29"/>
      <c r="C9" s="29" t="s">
        <v>207</v>
      </c>
    </row>
    <row r="10" spans="1:3" ht="14.25" x14ac:dyDescent="0.2">
      <c r="B10" s="29"/>
      <c r="C10" s="29"/>
    </row>
    <row r="11" spans="1:3" ht="14.25" x14ac:dyDescent="0.2">
      <c r="B11" s="29" t="s">
        <v>200</v>
      </c>
      <c r="C11" s="29" t="s">
        <v>208</v>
      </c>
    </row>
    <row r="12" spans="1:3" ht="14.25" x14ac:dyDescent="0.2">
      <c r="B12" s="29"/>
      <c r="C12" s="29" t="s">
        <v>209</v>
      </c>
    </row>
    <row r="13" spans="1:3" ht="14.25" x14ac:dyDescent="0.2">
      <c r="B13" s="29"/>
      <c r="C13" s="29"/>
    </row>
    <row r="14" spans="1:3" ht="14.25" x14ac:dyDescent="0.2">
      <c r="B14" s="29" t="s">
        <v>201</v>
      </c>
      <c r="C14" s="29" t="s">
        <v>210</v>
      </c>
    </row>
    <row r="15" spans="1:3" ht="14.25" x14ac:dyDescent="0.2">
      <c r="B15" s="29"/>
      <c r="C15" s="29"/>
    </row>
    <row r="16" spans="1:3" ht="14.25" x14ac:dyDescent="0.2">
      <c r="B16" s="29" t="s">
        <v>202</v>
      </c>
      <c r="C16" s="169" t="s">
        <v>211</v>
      </c>
    </row>
    <row r="17" spans="3:3" ht="14.25" x14ac:dyDescent="0.2">
      <c r="C17" s="169" t="s">
        <v>212</v>
      </c>
    </row>
    <row r="18" spans="3:3" ht="14.25" x14ac:dyDescent="0.2">
      <c r="C18" s="169" t="s">
        <v>213</v>
      </c>
    </row>
    <row r="19" spans="3:3" ht="14.25" x14ac:dyDescent="0.2">
      <c r="C19" s="169" t="s">
        <v>214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2.75" x14ac:dyDescent="0.2"/>
  <cols>
    <col min="1" max="1" width="41.85546875" customWidth="1"/>
  </cols>
  <sheetData>
    <row r="1" spans="1:5" ht="15" x14ac:dyDescent="0.25">
      <c r="A1" s="22" t="s">
        <v>2</v>
      </c>
    </row>
    <row r="4" spans="1:5" ht="15" x14ac:dyDescent="0.25">
      <c r="A4" s="38" t="s">
        <v>154</v>
      </c>
    </row>
    <row r="5" spans="1:5" ht="25.5" x14ac:dyDescent="0.2">
      <c r="A5" s="11"/>
      <c r="B5" s="39" t="s">
        <v>3</v>
      </c>
      <c r="C5" s="40" t="s">
        <v>140</v>
      </c>
      <c r="D5" s="40" t="s">
        <v>4</v>
      </c>
      <c r="E5" s="40" t="s">
        <v>141</v>
      </c>
    </row>
    <row r="6" spans="1:5" ht="15" x14ac:dyDescent="0.25">
      <c r="A6" s="41" t="s">
        <v>142</v>
      </c>
      <c r="B6" s="42">
        <v>213.54</v>
      </c>
      <c r="C6" s="42">
        <v>172.61</v>
      </c>
      <c r="D6" s="42">
        <v>201.81</v>
      </c>
      <c r="E6" s="42">
        <v>237.52</v>
      </c>
    </row>
    <row r="7" spans="1:5" ht="15" x14ac:dyDescent="0.25">
      <c r="A7" s="41" t="s">
        <v>143</v>
      </c>
      <c r="B7" s="42">
        <v>234.93</v>
      </c>
      <c r="C7" s="42">
        <v>158.08000000000001</v>
      </c>
      <c r="D7" s="42">
        <v>203.56</v>
      </c>
      <c r="E7" s="42">
        <v>274.58</v>
      </c>
    </row>
    <row r="8" spans="1:5" ht="15" x14ac:dyDescent="0.25">
      <c r="A8" s="41" t="s">
        <v>144</v>
      </c>
      <c r="B8" s="42">
        <v>246.13</v>
      </c>
      <c r="C8" s="42">
        <v>197.67</v>
      </c>
      <c r="D8" s="42">
        <v>230.44</v>
      </c>
      <c r="E8" s="42">
        <v>273.8</v>
      </c>
    </row>
    <row r="9" spans="1:5" x14ac:dyDescent="0.2">
      <c r="A9" s="43" t="s">
        <v>145</v>
      </c>
      <c r="B9" s="42">
        <v>280.86</v>
      </c>
      <c r="C9" s="42">
        <v>221.82</v>
      </c>
      <c r="D9" s="42">
        <v>264.98</v>
      </c>
      <c r="E9" s="42">
        <v>323.99</v>
      </c>
    </row>
    <row r="10" spans="1:5" x14ac:dyDescent="0.2">
      <c r="A10" s="43" t="s">
        <v>146</v>
      </c>
      <c r="B10" s="42">
        <v>319.04000000000002</v>
      </c>
      <c r="C10" s="42">
        <v>243.4</v>
      </c>
      <c r="D10" s="42">
        <v>298.27999999999997</v>
      </c>
      <c r="E10" s="42">
        <v>378.02</v>
      </c>
    </row>
    <row r="11" spans="1:5" ht="15" x14ac:dyDescent="0.25">
      <c r="A11" s="41" t="s">
        <v>147</v>
      </c>
      <c r="B11" s="42">
        <v>357.35</v>
      </c>
      <c r="C11" s="42">
        <v>270.64</v>
      </c>
      <c r="D11" s="42">
        <v>336.43</v>
      </c>
      <c r="E11" s="42">
        <v>422.81</v>
      </c>
    </row>
    <row r="12" spans="1:5" ht="15" x14ac:dyDescent="0.25">
      <c r="A12" s="44" t="s">
        <v>148</v>
      </c>
    </row>
  </sheetData>
  <phoneticPr fontId="12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"/>
    </sheetView>
  </sheetViews>
  <sheetFormatPr defaultRowHeight="12.75" x14ac:dyDescent="0.2"/>
  <cols>
    <col min="1" max="1" width="45.140625" customWidth="1"/>
  </cols>
  <sheetData>
    <row r="1" spans="1:4" ht="15" x14ac:dyDescent="0.25">
      <c r="A1" s="22" t="s">
        <v>5</v>
      </c>
    </row>
    <row r="3" spans="1:4" ht="15" x14ac:dyDescent="0.25">
      <c r="A3" s="38" t="s">
        <v>158</v>
      </c>
    </row>
    <row r="4" spans="1:4" ht="15" x14ac:dyDescent="0.25">
      <c r="A4" s="11"/>
      <c r="B4" s="61" t="s">
        <v>159</v>
      </c>
      <c r="C4" s="61" t="s">
        <v>160</v>
      </c>
      <c r="D4" s="61">
        <v>2010</v>
      </c>
    </row>
    <row r="5" spans="1:4" x14ac:dyDescent="0.2">
      <c r="A5" s="43" t="s">
        <v>161</v>
      </c>
      <c r="B5" s="42">
        <v>171.7</v>
      </c>
      <c r="C5" s="42">
        <v>187.84</v>
      </c>
      <c r="D5" s="42">
        <v>220.35</v>
      </c>
    </row>
    <row r="6" spans="1:4" x14ac:dyDescent="0.2">
      <c r="A6" s="43" t="s">
        <v>162</v>
      </c>
      <c r="B6" s="42">
        <v>195.34</v>
      </c>
      <c r="C6" s="42">
        <v>209.55</v>
      </c>
      <c r="D6" s="42">
        <v>239.67</v>
      </c>
    </row>
    <row r="7" spans="1:4" x14ac:dyDescent="0.2">
      <c r="A7" s="43" t="s">
        <v>163</v>
      </c>
      <c r="B7" s="42">
        <v>194.07</v>
      </c>
      <c r="C7" s="42">
        <v>212.84</v>
      </c>
      <c r="D7" s="42">
        <v>250.98</v>
      </c>
    </row>
    <row r="8" spans="1:4" x14ac:dyDescent="0.2">
      <c r="A8" s="43" t="s">
        <v>164</v>
      </c>
      <c r="B8" s="42">
        <v>212.45</v>
      </c>
      <c r="C8" s="42">
        <v>234.07</v>
      </c>
      <c r="D8" s="42">
        <v>283.27</v>
      </c>
    </row>
    <row r="9" spans="1:4" x14ac:dyDescent="0.2">
      <c r="A9" s="43" t="s">
        <v>165</v>
      </c>
      <c r="B9" s="42">
        <v>251.68</v>
      </c>
      <c r="C9" s="42">
        <v>277.32</v>
      </c>
      <c r="D9" s="42">
        <v>321.64</v>
      </c>
    </row>
    <row r="10" spans="1:4" x14ac:dyDescent="0.2">
      <c r="A10" s="43" t="s">
        <v>166</v>
      </c>
      <c r="B10" s="42">
        <v>286.58</v>
      </c>
      <c r="C10" s="42">
        <v>310.13</v>
      </c>
      <c r="D10" s="42">
        <v>358.74</v>
      </c>
    </row>
    <row r="11" spans="1:4" x14ac:dyDescent="0.2">
      <c r="A11" s="43" t="s">
        <v>167</v>
      </c>
      <c r="B11" s="42">
        <v>320.33999999999997</v>
      </c>
      <c r="C11" s="42">
        <v>359.06</v>
      </c>
      <c r="D11" s="42">
        <v>426.54</v>
      </c>
    </row>
  </sheetData>
  <phoneticPr fontId="12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" sqref="C1"/>
    </sheetView>
  </sheetViews>
  <sheetFormatPr defaultRowHeight="12.75" x14ac:dyDescent="0.2"/>
  <sheetData>
    <row r="1" spans="1:9" x14ac:dyDescent="0.2">
      <c r="A1" s="1" t="s">
        <v>6</v>
      </c>
    </row>
    <row r="2" spans="1:9" x14ac:dyDescent="0.2">
      <c r="A2" s="16" t="s">
        <v>7</v>
      </c>
    </row>
    <row r="4" spans="1:9" x14ac:dyDescent="0.2">
      <c r="A4" s="27" t="s">
        <v>8</v>
      </c>
      <c r="B4" s="6">
        <v>3</v>
      </c>
      <c r="C4" s="6">
        <v>1</v>
      </c>
      <c r="D4" s="6">
        <v>0</v>
      </c>
      <c r="E4" s="6">
        <v>2</v>
      </c>
      <c r="F4" s="6">
        <v>1</v>
      </c>
      <c r="G4" s="6">
        <v>4</v>
      </c>
      <c r="H4" s="6">
        <v>3</v>
      </c>
      <c r="I4" s="6">
        <v>2</v>
      </c>
    </row>
    <row r="5" spans="1:9" x14ac:dyDescent="0.2">
      <c r="A5" s="2" t="s">
        <v>9</v>
      </c>
      <c r="B5" s="4">
        <v>4</v>
      </c>
      <c r="C5" s="4">
        <v>2</v>
      </c>
      <c r="D5" s="4">
        <v>1</v>
      </c>
      <c r="E5" s="4">
        <v>0</v>
      </c>
      <c r="F5" s="4">
        <v>3</v>
      </c>
      <c r="G5" s="4">
        <v>2</v>
      </c>
      <c r="H5" s="4">
        <v>6</v>
      </c>
      <c r="I5" s="4">
        <v>3</v>
      </c>
    </row>
  </sheetData>
  <phoneticPr fontId="1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H42" sqref="H42"/>
    </sheetView>
  </sheetViews>
  <sheetFormatPr defaultRowHeight="12.75" x14ac:dyDescent="0.2"/>
  <cols>
    <col min="1" max="1" width="10" customWidth="1"/>
  </cols>
  <sheetData>
    <row r="1" spans="1:3" ht="15" x14ac:dyDescent="0.25">
      <c r="A1" s="22" t="s">
        <v>10</v>
      </c>
    </row>
    <row r="2" spans="1:3" x14ac:dyDescent="0.2">
      <c r="A2" s="16" t="s">
        <v>11</v>
      </c>
    </row>
    <row r="4" spans="1:3" x14ac:dyDescent="0.2">
      <c r="A4" s="8" t="s">
        <v>12</v>
      </c>
      <c r="B4" s="10" t="s">
        <v>13</v>
      </c>
      <c r="C4" s="10" t="s">
        <v>14</v>
      </c>
    </row>
    <row r="5" spans="1:3" x14ac:dyDescent="0.2">
      <c r="A5" s="11" t="s">
        <v>15</v>
      </c>
      <c r="B5" s="12">
        <v>130</v>
      </c>
      <c r="C5" s="12">
        <v>125</v>
      </c>
    </row>
    <row r="6" spans="1:3" x14ac:dyDescent="0.2">
      <c r="A6" s="11" t="s">
        <v>16</v>
      </c>
      <c r="B6" s="12">
        <v>141</v>
      </c>
      <c r="C6" s="12">
        <v>145</v>
      </c>
    </row>
    <row r="7" spans="1:3" x14ac:dyDescent="0.2">
      <c r="A7" s="11" t="s">
        <v>17</v>
      </c>
      <c r="B7" s="12">
        <v>163</v>
      </c>
      <c r="C7" s="12">
        <v>147</v>
      </c>
    </row>
    <row r="8" spans="1:3" x14ac:dyDescent="0.2">
      <c r="A8" s="11" t="s">
        <v>18</v>
      </c>
      <c r="B8" s="12">
        <v>176</v>
      </c>
      <c r="C8" s="12">
        <v>169</v>
      </c>
    </row>
    <row r="9" spans="1:3" x14ac:dyDescent="0.2">
      <c r="A9" s="11" t="s">
        <v>19</v>
      </c>
      <c r="B9" s="12">
        <v>147</v>
      </c>
      <c r="C9" s="12">
        <v>150</v>
      </c>
    </row>
    <row r="10" spans="1:3" x14ac:dyDescent="0.2">
      <c r="A10" s="11" t="s">
        <v>20</v>
      </c>
      <c r="B10" s="12">
        <v>160</v>
      </c>
      <c r="C10" s="12">
        <v>154</v>
      </c>
    </row>
    <row r="11" spans="1:3" x14ac:dyDescent="0.2">
      <c r="A11" s="11" t="s">
        <v>21</v>
      </c>
      <c r="B11" s="12">
        <v>145</v>
      </c>
      <c r="C11" s="12">
        <v>141</v>
      </c>
    </row>
    <row r="12" spans="1:3" x14ac:dyDescent="0.2">
      <c r="A12" s="11" t="s">
        <v>22</v>
      </c>
      <c r="B12" s="12">
        <v>129</v>
      </c>
      <c r="C12" s="12">
        <v>130</v>
      </c>
    </row>
    <row r="13" spans="1:3" x14ac:dyDescent="0.2">
      <c r="A13" s="11" t="s">
        <v>23</v>
      </c>
      <c r="B13" s="12">
        <v>104</v>
      </c>
      <c r="C13" s="12">
        <v>91</v>
      </c>
    </row>
    <row r="14" spans="1:3" x14ac:dyDescent="0.2">
      <c r="A14" s="11" t="s">
        <v>24</v>
      </c>
      <c r="B14" s="12">
        <v>139</v>
      </c>
      <c r="C14" s="12">
        <v>134</v>
      </c>
    </row>
    <row r="15" spans="1:3" x14ac:dyDescent="0.2">
      <c r="A15" s="11" t="s">
        <v>25</v>
      </c>
      <c r="B15" s="12">
        <v>163</v>
      </c>
      <c r="C15" s="12">
        <v>151</v>
      </c>
    </row>
    <row r="16" spans="1:3" x14ac:dyDescent="0.2">
      <c r="A16" s="11" t="s">
        <v>26</v>
      </c>
      <c r="B16" s="12">
        <v>151</v>
      </c>
      <c r="C16" s="12">
        <v>147</v>
      </c>
    </row>
  </sheetData>
  <phoneticPr fontId="1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" sqref="F1"/>
    </sheetView>
  </sheetViews>
  <sheetFormatPr defaultRowHeight="12.75" x14ac:dyDescent="0.2"/>
  <cols>
    <col min="1" max="1" width="12.5703125" customWidth="1"/>
  </cols>
  <sheetData>
    <row r="1" spans="1:4" x14ac:dyDescent="0.2">
      <c r="A1" s="1" t="s">
        <v>180</v>
      </c>
      <c r="B1" s="16"/>
      <c r="C1" s="16"/>
      <c r="D1" s="16"/>
    </row>
    <row r="2" spans="1:4" x14ac:dyDescent="0.2">
      <c r="A2" s="15"/>
      <c r="B2" s="10" t="s">
        <v>27</v>
      </c>
      <c r="C2" s="10" t="s">
        <v>28</v>
      </c>
      <c r="D2" s="10" t="s">
        <v>29</v>
      </c>
    </row>
    <row r="3" spans="1:4" x14ac:dyDescent="0.2">
      <c r="A3" s="70" t="s">
        <v>181</v>
      </c>
      <c r="B3" s="12">
        <v>6.3</v>
      </c>
      <c r="C3" s="12">
        <v>4.9000000000000004</v>
      </c>
      <c r="D3" s="12">
        <v>8.6999999999999993</v>
      </c>
    </row>
    <row r="4" spans="1:4" x14ac:dyDescent="0.2">
      <c r="A4" s="70" t="s">
        <v>182</v>
      </c>
      <c r="B4" s="12">
        <v>5</v>
      </c>
      <c r="C4" s="12">
        <v>5.3</v>
      </c>
      <c r="D4" s="12">
        <v>6.8</v>
      </c>
    </row>
    <row r="5" spans="1:4" x14ac:dyDescent="0.2">
      <c r="A5" s="70" t="s">
        <v>183</v>
      </c>
      <c r="B5" s="12">
        <v>5.5</v>
      </c>
      <c r="C5" s="12">
        <v>4.4000000000000004</v>
      </c>
      <c r="D5" s="12">
        <v>7.2</v>
      </c>
    </row>
    <row r="6" spans="1:4" x14ac:dyDescent="0.2">
      <c r="A6" s="70" t="s">
        <v>184</v>
      </c>
      <c r="B6" s="12">
        <v>6.5</v>
      </c>
      <c r="C6" s="12">
        <v>6</v>
      </c>
      <c r="D6" s="12">
        <v>6.8</v>
      </c>
    </row>
    <row r="7" spans="1:4" ht="13.5" thickBot="1" x14ac:dyDescent="0.25">
      <c r="A7" s="121" t="s">
        <v>185</v>
      </c>
      <c r="B7" s="122">
        <v>6.3</v>
      </c>
      <c r="C7" s="122">
        <v>6.1</v>
      </c>
      <c r="D7" s="122">
        <v>6.3</v>
      </c>
    </row>
    <row r="8" spans="1:4" x14ac:dyDescent="0.2">
      <c r="A8" s="119" t="s">
        <v>103</v>
      </c>
      <c r="B8" s="120">
        <f>AVERAGEA(B3:B7)</f>
        <v>5.92</v>
      </c>
      <c r="C8" s="120">
        <f>AVERAGEA(C3:C7)</f>
        <v>5.3400000000000007</v>
      </c>
      <c r="D8" s="120">
        <f>AVERAGEA(D3:D7)</f>
        <v>7.1599999999999993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1" sqref="G1"/>
    </sheetView>
  </sheetViews>
  <sheetFormatPr defaultRowHeight="12.75" x14ac:dyDescent="0.2"/>
  <cols>
    <col min="1" max="1" width="11.28515625" customWidth="1"/>
    <col min="2" max="2" width="11.42578125" customWidth="1"/>
    <col min="3" max="3" width="8.28515625" customWidth="1"/>
    <col min="4" max="4" width="12" customWidth="1"/>
  </cols>
  <sheetData>
    <row r="1" spans="1:7" ht="15" x14ac:dyDescent="0.25">
      <c r="A1" s="22" t="s">
        <v>30</v>
      </c>
    </row>
    <row r="2" spans="1:7" x14ac:dyDescent="0.2">
      <c r="A2" s="16" t="s">
        <v>31</v>
      </c>
    </row>
    <row r="4" spans="1:7" x14ac:dyDescent="0.2">
      <c r="A4" s="15"/>
      <c r="B4" s="28" t="s">
        <v>32</v>
      </c>
      <c r="C4" s="28" t="s">
        <v>33</v>
      </c>
      <c r="D4" s="28" t="s">
        <v>34</v>
      </c>
      <c r="E4" s="28" t="s">
        <v>35</v>
      </c>
      <c r="F4" s="28" t="s">
        <v>36</v>
      </c>
      <c r="G4" s="37" t="s">
        <v>37</v>
      </c>
    </row>
    <row r="5" spans="1:7" x14ac:dyDescent="0.2">
      <c r="A5" s="134" t="s">
        <v>189</v>
      </c>
      <c r="B5" s="12">
        <v>1</v>
      </c>
      <c r="C5" s="12">
        <v>13</v>
      </c>
      <c r="D5" s="12">
        <v>29</v>
      </c>
      <c r="E5" s="12">
        <v>34</v>
      </c>
      <c r="F5" s="12">
        <v>3</v>
      </c>
      <c r="G5" s="36">
        <f>SUM(B5:F5)</f>
        <v>80</v>
      </c>
    </row>
    <row r="6" spans="1:7" x14ac:dyDescent="0.2">
      <c r="A6" s="134" t="s">
        <v>190</v>
      </c>
      <c r="B6" s="12">
        <v>0</v>
      </c>
      <c r="C6" s="12">
        <v>5</v>
      </c>
      <c r="D6" s="12">
        <v>32</v>
      </c>
      <c r="E6" s="12">
        <v>40</v>
      </c>
      <c r="F6" s="12">
        <v>8</v>
      </c>
      <c r="G6" s="36">
        <f>SUM(B6:F6)</f>
        <v>85</v>
      </c>
    </row>
  </sheetData>
  <phoneticPr fontId="1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Forside</vt:lpstr>
      <vt:lpstr>SURVEYDATA</vt:lpstr>
      <vt:lpstr>KODER</vt:lpstr>
      <vt:lpstr>Opg2.2</vt:lpstr>
      <vt:lpstr>Opg2.3</vt:lpstr>
      <vt:lpstr>Opg3.2</vt:lpstr>
      <vt:lpstr>Opg3.3</vt:lpstr>
      <vt:lpstr>Opg3.6</vt:lpstr>
      <vt:lpstr>Opg4.1</vt:lpstr>
      <vt:lpstr>Opg5.2</vt:lpstr>
      <vt:lpstr>Opg5.3</vt:lpstr>
      <vt:lpstr>Opg2.1-Løsn</vt:lpstr>
      <vt:lpstr>Opg2.2-Løsn</vt:lpstr>
      <vt:lpstr>Opg2.3-Løsn</vt:lpstr>
      <vt:lpstr>Opg3.1-Løsn</vt:lpstr>
      <vt:lpstr>Opg3.2-Løsn</vt:lpstr>
      <vt:lpstr>Opg3.3-Løsn</vt:lpstr>
      <vt:lpstr>Opg3.4-Løsn</vt:lpstr>
      <vt:lpstr>Opg3.5-Løsn</vt:lpstr>
      <vt:lpstr>Opg3.6-Løsn</vt:lpstr>
      <vt:lpstr>Opg3.7-Løsn</vt:lpstr>
      <vt:lpstr>Opg4.1-Løsn</vt:lpstr>
      <vt:lpstr>Opg4.2-Løsn</vt:lpstr>
      <vt:lpstr>Opg5.1.a-Løsn</vt:lpstr>
      <vt:lpstr>Opg5.1.b-Løsn</vt:lpstr>
      <vt:lpstr>Opg5.1.c-Løsn</vt:lpstr>
      <vt:lpstr>Opg5.2-Løsn</vt:lpstr>
      <vt:lpstr>Opg5.3-Løsn</vt:lpstr>
    </vt:vector>
  </TitlesOfParts>
  <Company>HHK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Vejrup-Hansen</dc:creator>
  <cp:lastModifiedBy>per</cp:lastModifiedBy>
  <cp:lastPrinted>2012-05-01T09:42:32Z</cp:lastPrinted>
  <dcterms:created xsi:type="dcterms:W3CDTF">2001-01-31T14:18:20Z</dcterms:created>
  <dcterms:modified xsi:type="dcterms:W3CDTF">2012-05-25T08:41:01Z</dcterms:modified>
</cp:coreProperties>
</file>