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6c21cdf829d1a39/Bogen/"/>
    </mc:Choice>
  </mc:AlternateContent>
  <xr:revisionPtr revIDLastSave="35" documentId="13_ncr:1_{0057B63F-C1C8-48AB-B3BA-33D5EB3CF8D9}" xr6:coauthVersionLast="47" xr6:coauthVersionMax="47" xr10:uidLastSave="{EB63BE33-EA7D-4F52-AAF3-45C90C153084}"/>
  <bookViews>
    <workbookView xWindow="2565" yWindow="480" windowWidth="22950" windowHeight="15120" xr2:uid="{60776AC7-A9AF-42FA-BC47-19B8BD60A481}"/>
  </bookViews>
  <sheets>
    <sheet name="Scalloping, discounting" sheetId="1" r:id="rId1"/>
    <sheet name="Scalloping, multiplying" sheetId="2" r:id="rId2"/>
    <sheet name="Floating rate" sheetId="3" r:id="rId3"/>
    <sheet name="Day 1 ECL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5" l="1"/>
  <c r="L5" i="5"/>
  <c r="L4" i="5"/>
  <c r="N4" i="5" s="1"/>
  <c r="A9" i="5"/>
  <c r="A8" i="5"/>
  <c r="E66" i="5"/>
  <c r="E65" i="5"/>
  <c r="E64" i="5"/>
  <c r="E63" i="5"/>
  <c r="E62" i="5"/>
  <c r="E61" i="5"/>
  <c r="E60" i="5"/>
  <c r="E59" i="5"/>
  <c r="E58" i="5"/>
  <c r="E57" i="5"/>
  <c r="E56" i="5"/>
  <c r="E54" i="5"/>
  <c r="E53" i="5"/>
  <c r="E52" i="5"/>
  <c r="E51" i="5"/>
  <c r="E50" i="5"/>
  <c r="E49" i="5"/>
  <c r="E48" i="5"/>
  <c r="E47" i="5"/>
  <c r="E46" i="5"/>
  <c r="E45" i="5"/>
  <c r="E44" i="5"/>
  <c r="E43" i="5"/>
  <c r="D67" i="5"/>
  <c r="D55" i="5"/>
  <c r="D43" i="5"/>
  <c r="D38" i="5"/>
  <c r="E37" i="5"/>
  <c r="E36" i="5"/>
  <c r="E35" i="5"/>
  <c r="E34" i="5"/>
  <c r="E33" i="5"/>
  <c r="E32" i="5"/>
  <c r="E31" i="5"/>
  <c r="E30" i="5"/>
  <c r="E29" i="5"/>
  <c r="E28" i="5"/>
  <c r="E27" i="5"/>
  <c r="D26" i="5"/>
  <c r="E25" i="5"/>
  <c r="E24" i="5"/>
  <c r="E23" i="5"/>
  <c r="E22" i="5"/>
  <c r="E21" i="5"/>
  <c r="E20" i="5"/>
  <c r="E19" i="5"/>
  <c r="E18" i="5"/>
  <c r="E17" i="5"/>
  <c r="E16" i="5"/>
  <c r="E15" i="5"/>
  <c r="E14" i="5"/>
  <c r="D14" i="5"/>
  <c r="G5" i="5"/>
  <c r="E38" i="5"/>
  <c r="M3" i="5"/>
  <c r="N3" i="5" s="1"/>
  <c r="F5" i="5"/>
  <c r="E67" i="5" s="1"/>
  <c r="F4" i="5"/>
  <c r="E55" i="5" s="1"/>
  <c r="G3" i="5"/>
  <c r="F9" i="5" s="1"/>
  <c r="B14" i="5"/>
  <c r="B151" i="3"/>
  <c r="B150" i="3"/>
  <c r="B149" i="3"/>
  <c r="B148" i="3"/>
  <c r="B147" i="3"/>
  <c r="B146" i="3"/>
  <c r="B145" i="3"/>
  <c r="B144" i="3"/>
  <c r="B143" i="3"/>
  <c r="B142" i="3"/>
  <c r="B141" i="3"/>
  <c r="B140" i="3"/>
  <c r="E139" i="3"/>
  <c r="D139" i="3"/>
  <c r="B139" i="3"/>
  <c r="E138" i="3"/>
  <c r="D138" i="3"/>
  <c r="B138" i="3"/>
  <c r="E137" i="3"/>
  <c r="D137" i="3"/>
  <c r="B137" i="3"/>
  <c r="E136" i="3"/>
  <c r="D136" i="3"/>
  <c r="B136" i="3"/>
  <c r="E135" i="3"/>
  <c r="D135" i="3"/>
  <c r="B135" i="3"/>
  <c r="E134" i="3"/>
  <c r="D134" i="3"/>
  <c r="B134" i="3"/>
  <c r="E133" i="3"/>
  <c r="D133" i="3"/>
  <c r="B133" i="3"/>
  <c r="E132" i="3"/>
  <c r="D132" i="3"/>
  <c r="B132" i="3"/>
  <c r="E131" i="3"/>
  <c r="D131" i="3"/>
  <c r="B131" i="3"/>
  <c r="E130" i="3"/>
  <c r="D130" i="3"/>
  <c r="B130" i="3"/>
  <c r="E129" i="3"/>
  <c r="D129" i="3"/>
  <c r="B129" i="3"/>
  <c r="E128" i="3"/>
  <c r="D128" i="3"/>
  <c r="B128" i="3"/>
  <c r="E127" i="3"/>
  <c r="D127" i="3"/>
  <c r="B127" i="3"/>
  <c r="D122" i="3"/>
  <c r="E121" i="3"/>
  <c r="E120" i="3"/>
  <c r="E119" i="3"/>
  <c r="E118" i="3"/>
  <c r="E117" i="3"/>
  <c r="E116" i="3"/>
  <c r="E115" i="3"/>
  <c r="D115" i="3"/>
  <c r="E114" i="3"/>
  <c r="E113" i="3"/>
  <c r="E112" i="3"/>
  <c r="E111" i="3"/>
  <c r="E110" i="3"/>
  <c r="D110" i="3"/>
  <c r="C110" i="3"/>
  <c r="E109" i="3"/>
  <c r="F109" i="3" s="1"/>
  <c r="D109" i="3"/>
  <c r="F110" i="3" s="1"/>
  <c r="C109" i="3"/>
  <c r="E108" i="3"/>
  <c r="D108" i="3"/>
  <c r="F108" i="3" s="1"/>
  <c r="C108" i="3"/>
  <c r="F107" i="3"/>
  <c r="E107" i="3"/>
  <c r="D107" i="3"/>
  <c r="C107" i="3"/>
  <c r="E106" i="3"/>
  <c r="D106" i="3"/>
  <c r="C106" i="3"/>
  <c r="E105" i="3"/>
  <c r="D105" i="3"/>
  <c r="F105" i="3" s="1"/>
  <c r="C105" i="3"/>
  <c r="E104" i="3"/>
  <c r="D104" i="3"/>
  <c r="F104" i="3" s="1"/>
  <c r="C104" i="3"/>
  <c r="F103" i="3"/>
  <c r="E103" i="3"/>
  <c r="D103" i="3"/>
  <c r="C103" i="3"/>
  <c r="F102" i="3"/>
  <c r="E102" i="3"/>
  <c r="D102" i="3"/>
  <c r="C102" i="3"/>
  <c r="E101" i="3"/>
  <c r="D101" i="3"/>
  <c r="F101" i="3" s="1"/>
  <c r="C101" i="3"/>
  <c r="E100" i="3"/>
  <c r="D100" i="3"/>
  <c r="F100" i="3" s="1"/>
  <c r="C100" i="3"/>
  <c r="E99" i="3"/>
  <c r="D99" i="3"/>
  <c r="F99" i="3" s="1"/>
  <c r="C99" i="3"/>
  <c r="E98" i="3"/>
  <c r="D98" i="3"/>
  <c r="G98" i="3" s="1"/>
  <c r="C98" i="3"/>
  <c r="B98" i="3"/>
  <c r="E92" i="3"/>
  <c r="E91" i="3"/>
  <c r="E90" i="3"/>
  <c r="E89" i="3"/>
  <c r="E88" i="3"/>
  <c r="E87" i="3"/>
  <c r="E86" i="3"/>
  <c r="E85" i="3"/>
  <c r="E84" i="3"/>
  <c r="E83" i="3"/>
  <c r="E82" i="3"/>
  <c r="D93" i="3"/>
  <c r="D85" i="3"/>
  <c r="C40" i="3"/>
  <c r="E81" i="3"/>
  <c r="D81" i="3"/>
  <c r="F81" i="3" s="1"/>
  <c r="C81" i="3"/>
  <c r="E80" i="3"/>
  <c r="F80" i="3" s="1"/>
  <c r="D80" i="3"/>
  <c r="C80" i="3"/>
  <c r="E79" i="3"/>
  <c r="D79" i="3"/>
  <c r="C79" i="3"/>
  <c r="E78" i="3"/>
  <c r="D78" i="3"/>
  <c r="F79" i="3" s="1"/>
  <c r="C78" i="3"/>
  <c r="E77" i="3"/>
  <c r="D77" i="3"/>
  <c r="F77" i="3" s="1"/>
  <c r="C77" i="3"/>
  <c r="E76" i="3"/>
  <c r="D76" i="3"/>
  <c r="F76" i="3" s="1"/>
  <c r="C76" i="3"/>
  <c r="E75" i="3"/>
  <c r="D75" i="3"/>
  <c r="F75" i="3" s="1"/>
  <c r="C75" i="3"/>
  <c r="F74" i="3"/>
  <c r="E74" i="3"/>
  <c r="D74" i="3"/>
  <c r="C74" i="3"/>
  <c r="F73" i="3"/>
  <c r="E73" i="3"/>
  <c r="D73" i="3"/>
  <c r="C73" i="3"/>
  <c r="E72" i="3"/>
  <c r="D72" i="3"/>
  <c r="F72" i="3" s="1"/>
  <c r="C72" i="3"/>
  <c r="E71" i="3"/>
  <c r="D71" i="3"/>
  <c r="F71" i="3" s="1"/>
  <c r="C71" i="3"/>
  <c r="E70" i="3"/>
  <c r="D70" i="3"/>
  <c r="F70" i="3" s="1"/>
  <c r="C70" i="3"/>
  <c r="E69" i="3"/>
  <c r="D69" i="3"/>
  <c r="G69" i="3" s="1"/>
  <c r="C69" i="3"/>
  <c r="B69" i="3"/>
  <c r="H69" i="3" s="1"/>
  <c r="B70" i="3" s="1"/>
  <c r="E63" i="3"/>
  <c r="E62" i="3"/>
  <c r="E61" i="3"/>
  <c r="E60" i="3"/>
  <c r="E59" i="3"/>
  <c r="E58" i="3"/>
  <c r="E57" i="3"/>
  <c r="E56" i="3"/>
  <c r="E55" i="3"/>
  <c r="E54" i="3"/>
  <c r="E53" i="3"/>
  <c r="E52" i="3"/>
  <c r="F52" i="3" s="1"/>
  <c r="E51" i="3"/>
  <c r="F51" i="3" s="1"/>
  <c r="E50" i="3"/>
  <c r="E49" i="3"/>
  <c r="E48" i="3"/>
  <c r="E47" i="3"/>
  <c r="E46" i="3"/>
  <c r="E45" i="3"/>
  <c r="E44" i="3"/>
  <c r="E43" i="3"/>
  <c r="E42" i="3"/>
  <c r="E41" i="3"/>
  <c r="E40" i="3"/>
  <c r="D64" i="3"/>
  <c r="D54" i="3"/>
  <c r="D52" i="3"/>
  <c r="D51" i="3"/>
  <c r="D50" i="3"/>
  <c r="D49" i="3"/>
  <c r="D48" i="3"/>
  <c r="D47" i="3"/>
  <c r="D46" i="3"/>
  <c r="F46" i="3" s="1"/>
  <c r="D45" i="3"/>
  <c r="D44" i="3"/>
  <c r="D43" i="3"/>
  <c r="D42" i="3"/>
  <c r="D41" i="3"/>
  <c r="D40" i="3"/>
  <c r="C52" i="3"/>
  <c r="C51" i="3"/>
  <c r="C50" i="3"/>
  <c r="C49" i="3"/>
  <c r="C48" i="3"/>
  <c r="C47" i="3"/>
  <c r="C46" i="3"/>
  <c r="C45" i="3"/>
  <c r="C44" i="3"/>
  <c r="C43" i="3"/>
  <c r="C42" i="3"/>
  <c r="C41" i="3"/>
  <c r="B40" i="3"/>
  <c r="B11" i="3"/>
  <c r="P5" i="3"/>
  <c r="K5" i="3"/>
  <c r="Q3" i="3"/>
  <c r="O5" i="3"/>
  <c r="D119" i="3" s="1"/>
  <c r="K3" i="3"/>
  <c r="J4" i="3"/>
  <c r="J5" i="3"/>
  <c r="D63" i="3" s="1"/>
  <c r="E5" i="3"/>
  <c r="D32" i="3" s="1"/>
  <c r="E4" i="3"/>
  <c r="D20" i="3" s="1"/>
  <c r="L3" i="3"/>
  <c r="D35" i="3"/>
  <c r="E34" i="3"/>
  <c r="E33" i="3"/>
  <c r="E32" i="3"/>
  <c r="E31" i="3"/>
  <c r="E30" i="3"/>
  <c r="E29" i="3"/>
  <c r="E28" i="3"/>
  <c r="E27" i="3"/>
  <c r="D27" i="3"/>
  <c r="E26" i="3"/>
  <c r="E25" i="3"/>
  <c r="E24" i="3"/>
  <c r="D23" i="3"/>
  <c r="E22" i="3"/>
  <c r="E21" i="3"/>
  <c r="E20" i="3"/>
  <c r="E19" i="3"/>
  <c r="E18" i="3"/>
  <c r="E17" i="3"/>
  <c r="E16" i="3"/>
  <c r="E15" i="3"/>
  <c r="D15" i="3"/>
  <c r="E14" i="3"/>
  <c r="E13" i="3"/>
  <c r="E12" i="3"/>
  <c r="E11" i="3"/>
  <c r="D11" i="3"/>
  <c r="F5" i="3"/>
  <c r="F3" i="3"/>
  <c r="G3" i="3" s="1"/>
  <c r="B40" i="2"/>
  <c r="D64" i="2"/>
  <c r="E63" i="2"/>
  <c r="E62" i="2"/>
  <c r="E61" i="2"/>
  <c r="E60" i="2"/>
  <c r="E59" i="2"/>
  <c r="E58" i="2"/>
  <c r="E57" i="2"/>
  <c r="E56" i="2"/>
  <c r="E55" i="2"/>
  <c r="E54" i="2"/>
  <c r="E53" i="2"/>
  <c r="D52" i="2"/>
  <c r="E51" i="2"/>
  <c r="E50" i="2"/>
  <c r="E49" i="2"/>
  <c r="E48" i="2"/>
  <c r="E47" i="2"/>
  <c r="E46" i="2"/>
  <c r="E45" i="2"/>
  <c r="E44" i="2"/>
  <c r="E43" i="2"/>
  <c r="E42" i="2"/>
  <c r="E41" i="2"/>
  <c r="E40" i="2"/>
  <c r="D40" i="2"/>
  <c r="E34" i="2"/>
  <c r="E22" i="2"/>
  <c r="E10" i="2"/>
  <c r="D33" i="1"/>
  <c r="D32" i="1"/>
  <c r="D31" i="1"/>
  <c r="D30" i="1"/>
  <c r="D29" i="1"/>
  <c r="D28" i="1"/>
  <c r="D27" i="1"/>
  <c r="D26" i="1"/>
  <c r="D25" i="1"/>
  <c r="F26" i="1" s="1"/>
  <c r="D24" i="1"/>
  <c r="D23" i="1"/>
  <c r="F24" i="1" s="1"/>
  <c r="D22" i="1"/>
  <c r="F22" i="1" s="1"/>
  <c r="D21" i="1"/>
  <c r="D20" i="1"/>
  <c r="D19" i="1"/>
  <c r="F20" i="1" s="1"/>
  <c r="D18" i="1"/>
  <c r="D17" i="1"/>
  <c r="D16" i="1"/>
  <c r="D15" i="1"/>
  <c r="D14" i="1"/>
  <c r="F14" i="1" s="1"/>
  <c r="D13" i="1"/>
  <c r="D12" i="1"/>
  <c r="F12" i="1" s="1"/>
  <c r="D11" i="1"/>
  <c r="D10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F33" i="2"/>
  <c r="F32" i="2"/>
  <c r="F31" i="2"/>
  <c r="F30" i="2"/>
  <c r="F29" i="2"/>
  <c r="F28" i="2"/>
  <c r="F27" i="2"/>
  <c r="F26" i="2"/>
  <c r="F25" i="2"/>
  <c r="F24" i="2"/>
  <c r="F23" i="2"/>
  <c r="F21" i="2"/>
  <c r="F20" i="2"/>
  <c r="F19" i="2"/>
  <c r="F18" i="2"/>
  <c r="F17" i="2"/>
  <c r="F16" i="2"/>
  <c r="F15" i="2"/>
  <c r="F14" i="2"/>
  <c r="F13" i="2"/>
  <c r="F12" i="2"/>
  <c r="F11" i="2"/>
  <c r="F10" i="2"/>
  <c r="B10" i="2"/>
  <c r="C10" i="2" s="1"/>
  <c r="D10" i="2" s="1"/>
  <c r="F4" i="2"/>
  <c r="E4" i="2"/>
  <c r="F34" i="2" s="1"/>
  <c r="E3" i="2"/>
  <c r="F22" i="2" s="1"/>
  <c r="F2" i="2"/>
  <c r="G2" i="2" s="1"/>
  <c r="F30" i="1"/>
  <c r="F29" i="1"/>
  <c r="F18" i="1"/>
  <c r="F17" i="1"/>
  <c r="D9" i="1"/>
  <c r="F33" i="1"/>
  <c r="F32" i="1"/>
  <c r="F31" i="1"/>
  <c r="F27" i="1"/>
  <c r="F21" i="1"/>
  <c r="F15" i="1"/>
  <c r="E32" i="1"/>
  <c r="E31" i="1"/>
  <c r="E30" i="1"/>
  <c r="E29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B9" i="1"/>
  <c r="F4" i="1"/>
  <c r="E4" i="1"/>
  <c r="E33" i="1" s="1"/>
  <c r="E3" i="1"/>
  <c r="F2" i="1"/>
  <c r="G2" i="1" s="1"/>
  <c r="D53" i="5" l="1"/>
  <c r="D48" i="5"/>
  <c r="D50" i="5"/>
  <c r="D60" i="5"/>
  <c r="D62" i="5"/>
  <c r="D65" i="5"/>
  <c r="D45" i="5"/>
  <c r="D57" i="5"/>
  <c r="D46" i="5"/>
  <c r="F46" i="5" s="1"/>
  <c r="D58" i="5"/>
  <c r="F58" i="5" s="1"/>
  <c r="D47" i="5"/>
  <c r="F47" i="5" s="1"/>
  <c r="D59" i="5"/>
  <c r="F59" i="5" s="1"/>
  <c r="D49" i="5"/>
  <c r="D61" i="5"/>
  <c r="D51" i="5"/>
  <c r="D63" i="5"/>
  <c r="D52" i="5"/>
  <c r="F53" i="5" s="1"/>
  <c r="D64" i="5"/>
  <c r="F64" i="5" s="1"/>
  <c r="D54" i="5"/>
  <c r="D66" i="5"/>
  <c r="F67" i="5" s="1"/>
  <c r="D15" i="5"/>
  <c r="F15" i="5" s="1"/>
  <c r="D44" i="5"/>
  <c r="F44" i="5" s="1"/>
  <c r="D56" i="5"/>
  <c r="F56" i="5" s="1"/>
  <c r="D23" i="5"/>
  <c r="D19" i="5"/>
  <c r="D31" i="5"/>
  <c r="D35" i="5"/>
  <c r="D27" i="5"/>
  <c r="F27" i="5" s="1"/>
  <c r="F63" i="5"/>
  <c r="D16" i="5"/>
  <c r="D20" i="5"/>
  <c r="D24" i="5"/>
  <c r="D28" i="5"/>
  <c r="D32" i="5"/>
  <c r="D36" i="5"/>
  <c r="D21" i="5"/>
  <c r="D25" i="5"/>
  <c r="D29" i="5"/>
  <c r="D33" i="5"/>
  <c r="D37" i="5"/>
  <c r="F38" i="5" s="1"/>
  <c r="D17" i="5"/>
  <c r="D18" i="5"/>
  <c r="D22" i="5"/>
  <c r="D30" i="5"/>
  <c r="D34" i="5"/>
  <c r="E26" i="5"/>
  <c r="I5" i="5"/>
  <c r="N5" i="5" s="1"/>
  <c r="I4" i="5"/>
  <c r="E64" i="3"/>
  <c r="F64" i="3" s="1"/>
  <c r="F47" i="3"/>
  <c r="F50" i="3"/>
  <c r="D53" i="3"/>
  <c r="F53" i="3" s="1"/>
  <c r="D112" i="3"/>
  <c r="D59" i="3"/>
  <c r="D86" i="3"/>
  <c r="F86" i="3" s="1"/>
  <c r="D60" i="3"/>
  <c r="F61" i="3" s="1"/>
  <c r="D91" i="3"/>
  <c r="G40" i="3"/>
  <c r="H40" i="3" s="1"/>
  <c r="D84" i="3"/>
  <c r="F84" i="3" s="1"/>
  <c r="D120" i="3"/>
  <c r="F120" i="3" s="1"/>
  <c r="F43" i="3"/>
  <c r="D87" i="3"/>
  <c r="D55" i="3"/>
  <c r="F55" i="3" s="1"/>
  <c r="F45" i="3"/>
  <c r="D56" i="3"/>
  <c r="D88" i="3"/>
  <c r="D121" i="3"/>
  <c r="F122" i="3" s="1"/>
  <c r="D57" i="3"/>
  <c r="D89" i="3"/>
  <c r="F89" i="3" s="1"/>
  <c r="D111" i="3"/>
  <c r="F111" i="3" s="1"/>
  <c r="D116" i="3"/>
  <c r="F116" i="3" s="1"/>
  <c r="D58" i="3"/>
  <c r="D90" i="3"/>
  <c r="D117" i="3"/>
  <c r="E122" i="3"/>
  <c r="D92" i="3"/>
  <c r="F93" i="3" s="1"/>
  <c r="E93" i="3"/>
  <c r="D113" i="3"/>
  <c r="F113" i="3" s="1"/>
  <c r="D118" i="3"/>
  <c r="F118" i="3" s="1"/>
  <c r="F44" i="3"/>
  <c r="D62" i="3"/>
  <c r="F63" i="3" s="1"/>
  <c r="D82" i="3"/>
  <c r="F82" i="3" s="1"/>
  <c r="D61" i="3"/>
  <c r="D83" i="3"/>
  <c r="D114" i="3"/>
  <c r="H98" i="3"/>
  <c r="B99" i="3" s="1"/>
  <c r="G99" i="3"/>
  <c r="F106" i="3"/>
  <c r="F85" i="3"/>
  <c r="F88" i="3"/>
  <c r="F92" i="3"/>
  <c r="G70" i="3"/>
  <c r="H70" i="3" s="1"/>
  <c r="B71" i="3" s="1"/>
  <c r="F78" i="3"/>
  <c r="F42" i="3"/>
  <c r="F54" i="3"/>
  <c r="F49" i="3"/>
  <c r="F41" i="3"/>
  <c r="F48" i="3"/>
  <c r="F60" i="3"/>
  <c r="G5" i="3"/>
  <c r="D29" i="3"/>
  <c r="D24" i="3"/>
  <c r="F24" i="3" s="1"/>
  <c r="D34" i="3"/>
  <c r="D26" i="3"/>
  <c r="F27" i="3" s="1"/>
  <c r="D22" i="3"/>
  <c r="D17" i="3"/>
  <c r="F17" i="3" s="1"/>
  <c r="D12" i="3"/>
  <c r="F12" i="3" s="1"/>
  <c r="D19" i="3"/>
  <c r="F20" i="3" s="1"/>
  <c r="D31" i="3"/>
  <c r="F31" i="3" s="1"/>
  <c r="D21" i="3"/>
  <c r="F21" i="3" s="1"/>
  <c r="D33" i="3"/>
  <c r="F33" i="3" s="1"/>
  <c r="D16" i="3"/>
  <c r="F16" i="3" s="1"/>
  <c r="D28" i="3"/>
  <c r="F28" i="3" s="1"/>
  <c r="D18" i="3"/>
  <c r="E23" i="3"/>
  <c r="D30" i="3"/>
  <c r="F30" i="3" s="1"/>
  <c r="E35" i="3"/>
  <c r="D13" i="3"/>
  <c r="D25" i="3"/>
  <c r="F25" i="3" s="1"/>
  <c r="G4" i="3"/>
  <c r="D14" i="3"/>
  <c r="F14" i="3" s="1"/>
  <c r="D42" i="2"/>
  <c r="D49" i="2"/>
  <c r="D60" i="2"/>
  <c r="E16" i="2"/>
  <c r="E17" i="2"/>
  <c r="D44" i="2"/>
  <c r="D43" i="2"/>
  <c r="E18" i="2"/>
  <c r="C40" i="2"/>
  <c r="E20" i="2"/>
  <c r="E19" i="2"/>
  <c r="G19" i="2" s="1"/>
  <c r="D50" i="2"/>
  <c r="D51" i="2"/>
  <c r="E28" i="2"/>
  <c r="D45" i="2"/>
  <c r="D46" i="2"/>
  <c r="G46" i="2" s="1"/>
  <c r="G3" i="2"/>
  <c r="E11" i="2"/>
  <c r="G11" i="2" s="1"/>
  <c r="D54" i="2"/>
  <c r="E12" i="2"/>
  <c r="E14" i="2"/>
  <c r="G14" i="2" s="1"/>
  <c r="D48" i="2"/>
  <c r="G49" i="2" s="1"/>
  <c r="D55" i="2"/>
  <c r="D61" i="2"/>
  <c r="G61" i="2" s="1"/>
  <c r="E30" i="2"/>
  <c r="G4" i="2"/>
  <c r="E31" i="2"/>
  <c r="G31" i="2" s="1"/>
  <c r="E32" i="2"/>
  <c r="D56" i="2"/>
  <c r="D62" i="2"/>
  <c r="E29" i="2"/>
  <c r="G44" i="2"/>
  <c r="E21" i="2"/>
  <c r="E33" i="2"/>
  <c r="G45" i="2"/>
  <c r="D57" i="2"/>
  <c r="E24" i="2"/>
  <c r="D58" i="2"/>
  <c r="E13" i="2"/>
  <c r="E25" i="2"/>
  <c r="E52" i="2"/>
  <c r="E64" i="2"/>
  <c r="D63" i="2"/>
  <c r="G64" i="2" s="1"/>
  <c r="E23" i="2"/>
  <c r="G23" i="2" s="1"/>
  <c r="E26" i="2"/>
  <c r="D41" i="2"/>
  <c r="G41" i="2" s="1"/>
  <c r="D47" i="2"/>
  <c r="G47" i="2" s="1"/>
  <c r="D53" i="2"/>
  <c r="G53" i="2" s="1"/>
  <c r="D59" i="2"/>
  <c r="E6" i="2"/>
  <c r="E15" i="2"/>
  <c r="E27" i="2"/>
  <c r="G28" i="2" s="1"/>
  <c r="F11" i="1"/>
  <c r="H10" i="2"/>
  <c r="I10" i="2" s="1"/>
  <c r="B11" i="2" s="1"/>
  <c r="C11" i="2" s="1"/>
  <c r="G17" i="2"/>
  <c r="F13" i="1"/>
  <c r="F16" i="1"/>
  <c r="F28" i="1"/>
  <c r="F25" i="1"/>
  <c r="F19" i="1"/>
  <c r="F23" i="1"/>
  <c r="F10" i="1"/>
  <c r="G3" i="1"/>
  <c r="G4" i="1"/>
  <c r="E21" i="1"/>
  <c r="F66" i="5" l="1"/>
  <c r="F60" i="5"/>
  <c r="F61" i="5"/>
  <c r="F57" i="5"/>
  <c r="F16" i="5"/>
  <c r="F62" i="5"/>
  <c r="F20" i="5"/>
  <c r="F65" i="5"/>
  <c r="F19" i="5"/>
  <c r="F50" i="5"/>
  <c r="F55" i="5"/>
  <c r="F54" i="5"/>
  <c r="F31" i="5"/>
  <c r="F26" i="5"/>
  <c r="F48" i="5"/>
  <c r="F49" i="5"/>
  <c r="F51" i="5"/>
  <c r="F45" i="5"/>
  <c r="F52" i="5"/>
  <c r="K7" i="5"/>
  <c r="F24" i="5"/>
  <c r="F28" i="5"/>
  <c r="F33" i="5"/>
  <c r="F32" i="5"/>
  <c r="F37" i="5"/>
  <c r="F17" i="5"/>
  <c r="F34" i="5"/>
  <c r="F21" i="5"/>
  <c r="F22" i="5"/>
  <c r="F29" i="5"/>
  <c r="F35" i="5"/>
  <c r="F30" i="5"/>
  <c r="F23" i="5"/>
  <c r="F18" i="5"/>
  <c r="F36" i="5"/>
  <c r="F25" i="5"/>
  <c r="F91" i="3"/>
  <c r="F58" i="3"/>
  <c r="F87" i="3"/>
  <c r="F121" i="3"/>
  <c r="F83" i="3"/>
  <c r="F62" i="3"/>
  <c r="F56" i="3"/>
  <c r="F90" i="3"/>
  <c r="F114" i="3"/>
  <c r="F117" i="3"/>
  <c r="F119" i="3"/>
  <c r="F59" i="3"/>
  <c r="B41" i="3"/>
  <c r="G41" i="3" s="1"/>
  <c r="H41" i="3" s="1"/>
  <c r="C127" i="3"/>
  <c r="F112" i="3"/>
  <c r="F57" i="3"/>
  <c r="F115" i="3"/>
  <c r="H99" i="3"/>
  <c r="B100" i="3" s="1"/>
  <c r="G71" i="3"/>
  <c r="H71" i="3" s="1"/>
  <c r="B72" i="3" s="1"/>
  <c r="L5" i="3"/>
  <c r="L4" i="3"/>
  <c r="F22" i="3"/>
  <c r="F32" i="3"/>
  <c r="F13" i="3"/>
  <c r="F35" i="3"/>
  <c r="F26" i="3"/>
  <c r="E7" i="3"/>
  <c r="C19" i="3" s="1"/>
  <c r="F34" i="3"/>
  <c r="F15" i="3"/>
  <c r="F29" i="3"/>
  <c r="F19" i="3"/>
  <c r="F18" i="3"/>
  <c r="F23" i="3"/>
  <c r="H40" i="2"/>
  <c r="I40" i="2" s="1"/>
  <c r="B41" i="2" s="1"/>
  <c r="F40" i="2"/>
  <c r="G43" i="2"/>
  <c r="G51" i="2"/>
  <c r="G20" i="2"/>
  <c r="G52" i="2"/>
  <c r="G54" i="2"/>
  <c r="G32" i="2"/>
  <c r="G58" i="2"/>
  <c r="C41" i="2"/>
  <c r="G13" i="2"/>
  <c r="G15" i="2"/>
  <c r="G50" i="2"/>
  <c r="G57" i="2"/>
  <c r="G59" i="2"/>
  <c r="G55" i="2"/>
  <c r="G25" i="2"/>
  <c r="G29" i="2"/>
  <c r="G63" i="2"/>
  <c r="G27" i="2"/>
  <c r="G48" i="2"/>
  <c r="D11" i="2"/>
  <c r="H11" i="2" s="1"/>
  <c r="I11" i="2" s="1"/>
  <c r="B12" i="2" s="1"/>
  <c r="C12" i="2" s="1"/>
  <c r="D12" i="2" s="1"/>
  <c r="G60" i="2"/>
  <c r="G62" i="2"/>
  <c r="G56" i="2"/>
  <c r="G42" i="2"/>
  <c r="G26" i="2"/>
  <c r="G12" i="2"/>
  <c r="G33" i="2"/>
  <c r="G24" i="2"/>
  <c r="G30" i="2"/>
  <c r="G22" i="2"/>
  <c r="G21" i="2"/>
  <c r="G18" i="2"/>
  <c r="G34" i="2"/>
  <c r="G16" i="2"/>
  <c r="E6" i="1"/>
  <c r="C27" i="5" l="1"/>
  <c r="C60" i="5"/>
  <c r="C48" i="5"/>
  <c r="C59" i="5"/>
  <c r="C47" i="5"/>
  <c r="C58" i="5"/>
  <c r="C46" i="5"/>
  <c r="C45" i="5"/>
  <c r="C57" i="5"/>
  <c r="C56" i="5"/>
  <c r="C44" i="5"/>
  <c r="C67" i="5"/>
  <c r="C55" i="5"/>
  <c r="C43" i="5"/>
  <c r="C66" i="5"/>
  <c r="C54" i="5"/>
  <c r="F8" i="5"/>
  <c r="C65" i="5"/>
  <c r="C53" i="5"/>
  <c r="C64" i="5"/>
  <c r="C52" i="5"/>
  <c r="C63" i="5"/>
  <c r="C51" i="5"/>
  <c r="C62" i="5"/>
  <c r="C50" i="5"/>
  <c r="C61" i="5"/>
  <c r="C49" i="5"/>
  <c r="F7" i="5"/>
  <c r="H3" i="5" s="1"/>
  <c r="C32" i="5"/>
  <c r="C30" i="5"/>
  <c r="C36" i="5"/>
  <c r="C29" i="5"/>
  <c r="C37" i="5"/>
  <c r="C34" i="5"/>
  <c r="C28" i="5"/>
  <c r="C38" i="5"/>
  <c r="C35" i="5"/>
  <c r="C31" i="5"/>
  <c r="C33" i="5"/>
  <c r="C19" i="5"/>
  <c r="C15" i="5"/>
  <c r="C16" i="5"/>
  <c r="C20" i="5"/>
  <c r="C23" i="5"/>
  <c r="C26" i="5"/>
  <c r="C24" i="5"/>
  <c r="C17" i="5"/>
  <c r="C14" i="5"/>
  <c r="G14" i="5" s="1"/>
  <c r="H14" i="5" s="1"/>
  <c r="C25" i="5"/>
  <c r="C18" i="5"/>
  <c r="C22" i="5"/>
  <c r="C21" i="5"/>
  <c r="B42" i="3"/>
  <c r="G42" i="3" s="1"/>
  <c r="H42" i="3" s="1"/>
  <c r="C128" i="3"/>
  <c r="G100" i="3"/>
  <c r="H100" i="3" s="1"/>
  <c r="B101" i="3" s="1"/>
  <c r="G72" i="3"/>
  <c r="H72" i="3" s="1"/>
  <c r="B73" i="3" s="1"/>
  <c r="J7" i="3"/>
  <c r="C57" i="3" s="1"/>
  <c r="Q5" i="3"/>
  <c r="C23" i="3"/>
  <c r="C20" i="3"/>
  <c r="C16" i="3"/>
  <c r="C13" i="3"/>
  <c r="C12" i="3"/>
  <c r="C21" i="3"/>
  <c r="C29" i="3"/>
  <c r="C34" i="3"/>
  <c r="C24" i="3"/>
  <c r="C30" i="3"/>
  <c r="C35" i="3"/>
  <c r="C27" i="3"/>
  <c r="C28" i="3"/>
  <c r="C26" i="3"/>
  <c r="C25" i="3"/>
  <c r="C33" i="3"/>
  <c r="C32" i="3"/>
  <c r="C31" i="3"/>
  <c r="C17" i="3"/>
  <c r="C11" i="3"/>
  <c r="G11" i="3" s="1"/>
  <c r="H11" i="3" s="1"/>
  <c r="B12" i="3" s="1"/>
  <c r="C18" i="3"/>
  <c r="C22" i="3"/>
  <c r="C15" i="3"/>
  <c r="C14" i="3"/>
  <c r="H41" i="2"/>
  <c r="I41" i="2" s="1"/>
  <c r="B42" i="2" s="1"/>
  <c r="F41" i="2"/>
  <c r="C42" i="2"/>
  <c r="H12" i="2"/>
  <c r="I12" i="2" s="1"/>
  <c r="B13" i="2" s="1"/>
  <c r="C13" i="2" s="1"/>
  <c r="D13" i="2" s="1"/>
  <c r="C9" i="1"/>
  <c r="G9" i="1" s="1"/>
  <c r="H9" i="1" s="1"/>
  <c r="B10" i="1" s="1"/>
  <c r="G10" i="1" s="1"/>
  <c r="B15" i="5" l="1"/>
  <c r="G15" i="5" s="1"/>
  <c r="B72" i="5"/>
  <c r="I3" i="5"/>
  <c r="B43" i="5" s="1"/>
  <c r="H15" i="5"/>
  <c r="C58" i="3"/>
  <c r="C55" i="3"/>
  <c r="C114" i="3"/>
  <c r="C113" i="3"/>
  <c r="C112" i="3"/>
  <c r="C111" i="3"/>
  <c r="C122" i="3"/>
  <c r="C121" i="3"/>
  <c r="C120" i="3"/>
  <c r="C119" i="3"/>
  <c r="C118" i="3"/>
  <c r="C117" i="3"/>
  <c r="C116" i="3"/>
  <c r="C115" i="3"/>
  <c r="C62" i="3"/>
  <c r="C54" i="3"/>
  <c r="C61" i="3"/>
  <c r="C64" i="3"/>
  <c r="C59" i="3"/>
  <c r="C53" i="3"/>
  <c r="C56" i="3"/>
  <c r="C60" i="3"/>
  <c r="C63" i="3"/>
  <c r="B43" i="3"/>
  <c r="G43" i="3" s="1"/>
  <c r="H43" i="3" s="1"/>
  <c r="C129" i="3"/>
  <c r="G101" i="3"/>
  <c r="H101" i="3" s="1"/>
  <c r="B102" i="3" s="1"/>
  <c r="G73" i="3"/>
  <c r="H73" i="3"/>
  <c r="B74" i="3" s="1"/>
  <c r="G12" i="3"/>
  <c r="H12" i="3" s="1"/>
  <c r="B13" i="3" s="1"/>
  <c r="F42" i="2"/>
  <c r="H42" i="2"/>
  <c r="I42" i="2"/>
  <c r="B43" i="2" s="1"/>
  <c r="H13" i="2"/>
  <c r="I13" i="2" s="1"/>
  <c r="B14" i="2" s="1"/>
  <c r="C14" i="2" s="1"/>
  <c r="D14" i="2" s="1"/>
  <c r="H10" i="1"/>
  <c r="B11" i="1" s="1"/>
  <c r="G11" i="1" s="1"/>
  <c r="B16" i="5" l="1"/>
  <c r="G16" i="5" s="1"/>
  <c r="B73" i="5"/>
  <c r="B44" i="3"/>
  <c r="G44" i="3" s="1"/>
  <c r="H44" i="3" s="1"/>
  <c r="C130" i="3"/>
  <c r="G102" i="3"/>
  <c r="H102" i="3" s="1"/>
  <c r="B103" i="3" s="1"/>
  <c r="G74" i="3"/>
  <c r="H74" i="3" s="1"/>
  <c r="B75" i="3" s="1"/>
  <c r="G13" i="3"/>
  <c r="H13" i="3" s="1"/>
  <c r="B14" i="3" s="1"/>
  <c r="C43" i="2"/>
  <c r="H14" i="2"/>
  <c r="I14" i="2" s="1"/>
  <c r="B15" i="2" s="1"/>
  <c r="C15" i="2" s="1"/>
  <c r="D15" i="2" s="1"/>
  <c r="H11" i="1"/>
  <c r="B12" i="1" s="1"/>
  <c r="H16" i="5" l="1"/>
  <c r="B17" i="5"/>
  <c r="B74" i="5"/>
  <c r="G17" i="5"/>
  <c r="H17" i="5" s="1"/>
  <c r="B45" i="3"/>
  <c r="G45" i="3" s="1"/>
  <c r="H45" i="3" s="1"/>
  <c r="C131" i="3"/>
  <c r="G103" i="3"/>
  <c r="H103" i="3" s="1"/>
  <c r="B104" i="3" s="1"/>
  <c r="G75" i="3"/>
  <c r="H75" i="3" s="1"/>
  <c r="B76" i="3" s="1"/>
  <c r="G14" i="3"/>
  <c r="H14" i="3" s="1"/>
  <c r="B15" i="3" s="1"/>
  <c r="H43" i="2"/>
  <c r="I43" i="2" s="1"/>
  <c r="B44" i="2" s="1"/>
  <c r="F43" i="2"/>
  <c r="C44" i="2"/>
  <c r="H15" i="2"/>
  <c r="I15" i="2" s="1"/>
  <c r="B16" i="2" s="1"/>
  <c r="C16" i="2" s="1"/>
  <c r="D16" i="2" s="1"/>
  <c r="G12" i="1"/>
  <c r="H12" i="1" s="1"/>
  <c r="B13" i="1" s="1"/>
  <c r="B18" i="5" l="1"/>
  <c r="B75" i="5"/>
  <c r="G18" i="5"/>
  <c r="H18" i="5" s="1"/>
  <c r="B46" i="3"/>
  <c r="G46" i="3" s="1"/>
  <c r="H46" i="3" s="1"/>
  <c r="C132" i="3"/>
  <c r="G104" i="3"/>
  <c r="H104" i="3" s="1"/>
  <c r="B105" i="3" s="1"/>
  <c r="G76" i="3"/>
  <c r="H76" i="3" s="1"/>
  <c r="B77" i="3" s="1"/>
  <c r="G15" i="3"/>
  <c r="H15" i="3" s="1"/>
  <c r="B16" i="3" s="1"/>
  <c r="F44" i="2"/>
  <c r="H44" i="2"/>
  <c r="I44" i="2"/>
  <c r="B45" i="2" s="1"/>
  <c r="H16" i="2"/>
  <c r="I16" i="2" s="1"/>
  <c r="B17" i="2" s="1"/>
  <c r="C17" i="2" s="1"/>
  <c r="D17" i="2" s="1"/>
  <c r="G13" i="1"/>
  <c r="H13" i="1" s="1"/>
  <c r="B14" i="1" s="1"/>
  <c r="B19" i="5" l="1"/>
  <c r="B76" i="5"/>
  <c r="G19" i="5"/>
  <c r="H19" i="5" s="1"/>
  <c r="B47" i="3"/>
  <c r="G47" i="3" s="1"/>
  <c r="H47" i="3" s="1"/>
  <c r="C133" i="3"/>
  <c r="G105" i="3"/>
  <c r="H105" i="3" s="1"/>
  <c r="B106" i="3" s="1"/>
  <c r="G77" i="3"/>
  <c r="H77" i="3" s="1"/>
  <c r="B78" i="3" s="1"/>
  <c r="G16" i="3"/>
  <c r="H16" i="3" s="1"/>
  <c r="B17" i="3" s="1"/>
  <c r="C45" i="2"/>
  <c r="H17" i="2"/>
  <c r="I17" i="2" s="1"/>
  <c r="B18" i="2" s="1"/>
  <c r="C18" i="2" s="1"/>
  <c r="D18" i="2" s="1"/>
  <c r="G14" i="1"/>
  <c r="H14" i="1" s="1"/>
  <c r="B15" i="1" s="1"/>
  <c r="B20" i="5" l="1"/>
  <c r="B77" i="5"/>
  <c r="G20" i="5"/>
  <c r="H20" i="5" s="1"/>
  <c r="B48" i="3"/>
  <c r="G48" i="3" s="1"/>
  <c r="H48" i="3" s="1"/>
  <c r="C134" i="3"/>
  <c r="G106" i="3"/>
  <c r="H106" i="3" s="1"/>
  <c r="B107" i="3" s="1"/>
  <c r="G78" i="3"/>
  <c r="H78" i="3" s="1"/>
  <c r="B79" i="3" s="1"/>
  <c r="G17" i="3"/>
  <c r="H17" i="3" s="1"/>
  <c r="B18" i="3" s="1"/>
  <c r="H45" i="2"/>
  <c r="F45" i="2"/>
  <c r="I45" i="2"/>
  <c r="B46" i="2" s="1"/>
  <c r="H18" i="2"/>
  <c r="I18" i="2" s="1"/>
  <c r="B19" i="2" s="1"/>
  <c r="C19" i="2" s="1"/>
  <c r="D19" i="2" s="1"/>
  <c r="G15" i="1"/>
  <c r="H15" i="1" s="1"/>
  <c r="B16" i="1" s="1"/>
  <c r="B21" i="5" l="1"/>
  <c r="G21" i="5" s="1"/>
  <c r="H21" i="5" s="1"/>
  <c r="B78" i="5"/>
  <c r="B49" i="3"/>
  <c r="G49" i="3" s="1"/>
  <c r="H49" i="3" s="1"/>
  <c r="C135" i="3"/>
  <c r="G107" i="3"/>
  <c r="H107" i="3" s="1"/>
  <c r="B108" i="3" s="1"/>
  <c r="G79" i="3"/>
  <c r="H79" i="3" s="1"/>
  <c r="B80" i="3" s="1"/>
  <c r="G18" i="3"/>
  <c r="H18" i="3" s="1"/>
  <c r="B19" i="3" s="1"/>
  <c r="C46" i="2"/>
  <c r="H19" i="2"/>
  <c r="I19" i="2" s="1"/>
  <c r="B20" i="2" s="1"/>
  <c r="C20" i="2" s="1"/>
  <c r="D20" i="2" s="1"/>
  <c r="G16" i="1"/>
  <c r="H16" i="1" s="1"/>
  <c r="B17" i="1" s="1"/>
  <c r="B22" i="5" l="1"/>
  <c r="G22" i="5" s="1"/>
  <c r="H22" i="5" s="1"/>
  <c r="B79" i="5"/>
  <c r="B50" i="3"/>
  <c r="C136" i="3"/>
  <c r="G108" i="3"/>
  <c r="H108" i="3" s="1"/>
  <c r="B109" i="3" s="1"/>
  <c r="G80" i="3"/>
  <c r="H80" i="3" s="1"/>
  <c r="B81" i="3" s="1"/>
  <c r="G19" i="3"/>
  <c r="H19" i="3" s="1"/>
  <c r="B20" i="3" s="1"/>
  <c r="F46" i="2"/>
  <c r="H46" i="2"/>
  <c r="I46" i="2"/>
  <c r="B47" i="2" s="1"/>
  <c r="H20" i="2"/>
  <c r="I20" i="2" s="1"/>
  <c r="B21" i="2" s="1"/>
  <c r="C21" i="2" s="1"/>
  <c r="D21" i="2" s="1"/>
  <c r="G17" i="1"/>
  <c r="H17" i="1" s="1"/>
  <c r="B18" i="1" s="1"/>
  <c r="B23" i="5" l="1"/>
  <c r="G23" i="5" s="1"/>
  <c r="H23" i="5" s="1"/>
  <c r="B80" i="5"/>
  <c r="G50" i="3"/>
  <c r="H50" i="3"/>
  <c r="G109" i="3"/>
  <c r="H109" i="3" s="1"/>
  <c r="B110" i="3" s="1"/>
  <c r="G81" i="3"/>
  <c r="H81" i="3" s="1"/>
  <c r="B82" i="3" s="1"/>
  <c r="G20" i="3"/>
  <c r="H20" i="3" s="1"/>
  <c r="B21" i="3" s="1"/>
  <c r="C47" i="2"/>
  <c r="H21" i="2"/>
  <c r="I21" i="2" s="1"/>
  <c r="B22" i="2" s="1"/>
  <c r="C22" i="2" s="1"/>
  <c r="D22" i="2" s="1"/>
  <c r="G18" i="1"/>
  <c r="H18" i="1"/>
  <c r="B19" i="1" s="1"/>
  <c r="B24" i="5" l="1"/>
  <c r="G24" i="5" s="1"/>
  <c r="H24" i="5" s="1"/>
  <c r="B81" i="5"/>
  <c r="B51" i="3"/>
  <c r="G51" i="3" s="1"/>
  <c r="H51" i="3" s="1"/>
  <c r="C137" i="3"/>
  <c r="G110" i="3"/>
  <c r="H110" i="3" s="1"/>
  <c r="B111" i="3" s="1"/>
  <c r="G21" i="3"/>
  <c r="H21" i="3" s="1"/>
  <c r="B22" i="3" s="1"/>
  <c r="F47" i="2"/>
  <c r="H47" i="2"/>
  <c r="I47" i="2"/>
  <c r="B48" i="2" s="1"/>
  <c r="H22" i="2"/>
  <c r="I22" i="2" s="1"/>
  <c r="B23" i="2" s="1"/>
  <c r="C23" i="2" s="1"/>
  <c r="D23" i="2" s="1"/>
  <c r="G19" i="1"/>
  <c r="H19" i="1"/>
  <c r="B20" i="1" s="1"/>
  <c r="B25" i="5" l="1"/>
  <c r="B82" i="5"/>
  <c r="G25" i="5"/>
  <c r="H25" i="5" s="1"/>
  <c r="B52" i="3"/>
  <c r="G52" i="3" s="1"/>
  <c r="H52" i="3" s="1"/>
  <c r="C138" i="3"/>
  <c r="G111" i="3"/>
  <c r="H111" i="3" s="1"/>
  <c r="G22" i="3"/>
  <c r="H22" i="3" s="1"/>
  <c r="B23" i="3" s="1"/>
  <c r="C48" i="2"/>
  <c r="H23" i="2"/>
  <c r="I23" i="2" s="1"/>
  <c r="B24" i="2" s="1"/>
  <c r="C24" i="2" s="1"/>
  <c r="D24" i="2" s="1"/>
  <c r="G20" i="1"/>
  <c r="H20" i="1"/>
  <c r="B21" i="1" s="1"/>
  <c r="B26" i="5" l="1"/>
  <c r="B83" i="5"/>
  <c r="G26" i="5"/>
  <c r="H26" i="5" s="1"/>
  <c r="B112" i="3"/>
  <c r="E140" i="3"/>
  <c r="B53" i="3"/>
  <c r="G53" i="3" s="1"/>
  <c r="H53" i="3" s="1"/>
  <c r="C139" i="3"/>
  <c r="G112" i="3"/>
  <c r="H112" i="3" s="1"/>
  <c r="G23" i="3"/>
  <c r="H23" i="3" s="1"/>
  <c r="F48" i="2"/>
  <c r="H48" i="2"/>
  <c r="I48" i="2" s="1"/>
  <c r="B49" i="2" s="1"/>
  <c r="C49" i="2" s="1"/>
  <c r="H24" i="2"/>
  <c r="I24" i="2" s="1"/>
  <c r="B25" i="2" s="1"/>
  <c r="C25" i="2" s="1"/>
  <c r="D25" i="2" s="1"/>
  <c r="G21" i="1"/>
  <c r="H21" i="1" s="1"/>
  <c r="B22" i="1" s="1"/>
  <c r="B27" i="5" l="1"/>
  <c r="G27" i="5" s="1"/>
  <c r="H27" i="5" s="1"/>
  <c r="B84" i="5"/>
  <c r="B113" i="3"/>
  <c r="E141" i="3"/>
  <c r="B54" i="3"/>
  <c r="G54" i="3" s="1"/>
  <c r="H54" i="3" s="1"/>
  <c r="C140" i="3"/>
  <c r="G113" i="3"/>
  <c r="H113" i="3" s="1"/>
  <c r="B24" i="3"/>
  <c r="P4" i="3"/>
  <c r="Q4" i="3" s="1"/>
  <c r="O7" i="3" s="1"/>
  <c r="G24" i="3"/>
  <c r="H24" i="3" s="1"/>
  <c r="B25" i="3" s="1"/>
  <c r="F49" i="2"/>
  <c r="H49" i="2"/>
  <c r="I49" i="2" s="1"/>
  <c r="B50" i="2" s="1"/>
  <c r="H25" i="2"/>
  <c r="I25" i="2" s="1"/>
  <c r="B26" i="2" s="1"/>
  <c r="C26" i="2" s="1"/>
  <c r="D26" i="2" s="1"/>
  <c r="G22" i="1"/>
  <c r="H22" i="1" s="1"/>
  <c r="B23" i="1" s="1"/>
  <c r="B28" i="5" l="1"/>
  <c r="G28" i="5" s="1"/>
  <c r="H28" i="5" s="1"/>
  <c r="B85" i="5"/>
  <c r="C90" i="3"/>
  <c r="C84" i="3"/>
  <c r="C91" i="3"/>
  <c r="C93" i="3"/>
  <c r="C83" i="3"/>
  <c r="C89" i="3"/>
  <c r="C88" i="3"/>
  <c r="C92" i="3"/>
  <c r="C86" i="3"/>
  <c r="C82" i="3"/>
  <c r="G82" i="3" s="1"/>
  <c r="H82" i="3" s="1"/>
  <c r="C85" i="3"/>
  <c r="C87" i="3"/>
  <c r="B114" i="3"/>
  <c r="E142" i="3"/>
  <c r="B55" i="3"/>
  <c r="G55" i="3" s="1"/>
  <c r="H55" i="3" s="1"/>
  <c r="C141" i="3"/>
  <c r="G114" i="3"/>
  <c r="H114" i="3" s="1"/>
  <c r="G25" i="3"/>
  <c r="H25" i="3" s="1"/>
  <c r="B26" i="3" s="1"/>
  <c r="C50" i="2"/>
  <c r="H26" i="2"/>
  <c r="I26" i="2" s="1"/>
  <c r="B27" i="2" s="1"/>
  <c r="C27" i="2" s="1"/>
  <c r="D27" i="2" s="1"/>
  <c r="G23" i="1"/>
  <c r="H23" i="1" s="1"/>
  <c r="B24" i="1" s="1"/>
  <c r="B29" i="5" l="1"/>
  <c r="G29" i="5" s="1"/>
  <c r="H29" i="5" s="1"/>
  <c r="B86" i="5"/>
  <c r="B83" i="3"/>
  <c r="G83" i="3" s="1"/>
  <c r="H83" i="3" s="1"/>
  <c r="D140" i="3"/>
  <c r="B56" i="3"/>
  <c r="G56" i="3" s="1"/>
  <c r="H56" i="3" s="1"/>
  <c r="C142" i="3"/>
  <c r="B115" i="3"/>
  <c r="E143" i="3"/>
  <c r="G115" i="3"/>
  <c r="H115" i="3" s="1"/>
  <c r="G26" i="3"/>
  <c r="H26" i="3" s="1"/>
  <c r="B27" i="3" s="1"/>
  <c r="F50" i="2"/>
  <c r="H50" i="2"/>
  <c r="I50" i="2" s="1"/>
  <c r="B51" i="2" s="1"/>
  <c r="H27" i="2"/>
  <c r="I27" i="2" s="1"/>
  <c r="B28" i="2" s="1"/>
  <c r="C28" i="2" s="1"/>
  <c r="D28" i="2" s="1"/>
  <c r="G24" i="1"/>
  <c r="H24" i="1"/>
  <c r="B25" i="1" s="1"/>
  <c r="B30" i="5" l="1"/>
  <c r="B87" i="5"/>
  <c r="G30" i="5"/>
  <c r="H30" i="5" s="1"/>
  <c r="B84" i="3"/>
  <c r="G84" i="3" s="1"/>
  <c r="H84" i="3" s="1"/>
  <c r="D141" i="3"/>
  <c r="B57" i="3"/>
  <c r="G57" i="3" s="1"/>
  <c r="H57" i="3" s="1"/>
  <c r="C143" i="3"/>
  <c r="B116" i="3"/>
  <c r="E144" i="3"/>
  <c r="G116" i="3"/>
  <c r="H116" i="3" s="1"/>
  <c r="G27" i="3"/>
  <c r="H27" i="3" s="1"/>
  <c r="B28" i="3" s="1"/>
  <c r="C51" i="2"/>
  <c r="H28" i="2"/>
  <c r="I28" i="2" s="1"/>
  <c r="B29" i="2" s="1"/>
  <c r="C29" i="2" s="1"/>
  <c r="D29" i="2" s="1"/>
  <c r="G25" i="1"/>
  <c r="H25" i="1" s="1"/>
  <c r="B26" i="1" s="1"/>
  <c r="B31" i="5" l="1"/>
  <c r="B88" i="5"/>
  <c r="G31" i="5"/>
  <c r="H31" i="5" s="1"/>
  <c r="B58" i="3"/>
  <c r="G58" i="3" s="1"/>
  <c r="H58" i="3" s="1"/>
  <c r="C144" i="3"/>
  <c r="B117" i="3"/>
  <c r="E145" i="3"/>
  <c r="B85" i="3"/>
  <c r="D142" i="3"/>
  <c r="G117" i="3"/>
  <c r="H117" i="3" s="1"/>
  <c r="G28" i="3"/>
  <c r="H28" i="3" s="1"/>
  <c r="B29" i="3" s="1"/>
  <c r="F51" i="2"/>
  <c r="H51" i="2"/>
  <c r="I51" i="2" s="1"/>
  <c r="B52" i="2" s="1"/>
  <c r="C52" i="2" s="1"/>
  <c r="H29" i="2"/>
  <c r="I29" i="2" s="1"/>
  <c r="B30" i="2" s="1"/>
  <c r="C30" i="2" s="1"/>
  <c r="D30" i="2" s="1"/>
  <c r="G26" i="1"/>
  <c r="H26" i="1" s="1"/>
  <c r="B27" i="1" s="1"/>
  <c r="B32" i="5" l="1"/>
  <c r="B89" i="5"/>
  <c r="G32" i="5"/>
  <c r="H32" i="5" s="1"/>
  <c r="B118" i="3"/>
  <c r="E146" i="3"/>
  <c r="G85" i="3"/>
  <c r="H85" i="3" s="1"/>
  <c r="B59" i="3"/>
  <c r="G59" i="3" s="1"/>
  <c r="H59" i="3" s="1"/>
  <c r="C145" i="3"/>
  <c r="G118" i="3"/>
  <c r="H118" i="3" s="1"/>
  <c r="G29" i="3"/>
  <c r="H29" i="3" s="1"/>
  <c r="B30" i="3" s="1"/>
  <c r="H52" i="2"/>
  <c r="I52" i="2" s="1"/>
  <c r="B53" i="2" s="1"/>
  <c r="C53" i="2" s="1"/>
  <c r="F52" i="2"/>
  <c r="H30" i="2"/>
  <c r="I30" i="2" s="1"/>
  <c r="B31" i="2" s="1"/>
  <c r="C31" i="2" s="1"/>
  <c r="D31" i="2" s="1"/>
  <c r="G27" i="1"/>
  <c r="H27" i="1" s="1"/>
  <c r="B28" i="1" s="1"/>
  <c r="B33" i="5" l="1"/>
  <c r="B90" i="5"/>
  <c r="G33" i="5"/>
  <c r="H33" i="5" s="1"/>
  <c r="B86" i="3"/>
  <c r="G86" i="3" s="1"/>
  <c r="H86" i="3" s="1"/>
  <c r="D143" i="3"/>
  <c r="B119" i="3"/>
  <c r="E147" i="3"/>
  <c r="B60" i="3"/>
  <c r="G60" i="3" s="1"/>
  <c r="H60" i="3" s="1"/>
  <c r="C146" i="3"/>
  <c r="G119" i="3"/>
  <c r="H119" i="3" s="1"/>
  <c r="G30" i="3"/>
  <c r="H30" i="3" s="1"/>
  <c r="B31" i="3" s="1"/>
  <c r="H53" i="2"/>
  <c r="I53" i="2" s="1"/>
  <c r="B54" i="2" s="1"/>
  <c r="C54" i="2" s="1"/>
  <c r="F53" i="2"/>
  <c r="H31" i="2"/>
  <c r="I31" i="2" s="1"/>
  <c r="B32" i="2" s="1"/>
  <c r="C32" i="2" s="1"/>
  <c r="D32" i="2" s="1"/>
  <c r="G28" i="1"/>
  <c r="H28" i="1" s="1"/>
  <c r="B29" i="1" s="1"/>
  <c r="B34" i="5" l="1"/>
  <c r="B91" i="5"/>
  <c r="G34" i="5"/>
  <c r="H34" i="5" s="1"/>
  <c r="B120" i="3"/>
  <c r="E148" i="3"/>
  <c r="B61" i="3"/>
  <c r="G61" i="3" s="1"/>
  <c r="H61" i="3" s="1"/>
  <c r="C147" i="3"/>
  <c r="B87" i="3"/>
  <c r="G87" i="3" s="1"/>
  <c r="H87" i="3" s="1"/>
  <c r="D144" i="3"/>
  <c r="G120" i="3"/>
  <c r="H120" i="3" s="1"/>
  <c r="G31" i="3"/>
  <c r="H31" i="3" s="1"/>
  <c r="B32" i="3" s="1"/>
  <c r="F54" i="2"/>
  <c r="H54" i="2"/>
  <c r="I54" i="2" s="1"/>
  <c r="B55" i="2" s="1"/>
  <c r="H32" i="2"/>
  <c r="I32" i="2" s="1"/>
  <c r="B33" i="2" s="1"/>
  <c r="C33" i="2" s="1"/>
  <c r="D33" i="2" s="1"/>
  <c r="G29" i="1"/>
  <c r="H29" i="1"/>
  <c r="B30" i="1" s="1"/>
  <c r="B35" i="5" l="1"/>
  <c r="B92" i="5"/>
  <c r="G35" i="5"/>
  <c r="H35" i="5" s="1"/>
  <c r="B88" i="3"/>
  <c r="G88" i="3" s="1"/>
  <c r="H88" i="3" s="1"/>
  <c r="D145" i="3"/>
  <c r="B121" i="3"/>
  <c r="E149" i="3"/>
  <c r="B62" i="3"/>
  <c r="G62" i="3" s="1"/>
  <c r="H62" i="3" s="1"/>
  <c r="C148" i="3"/>
  <c r="G121" i="3"/>
  <c r="H121" i="3" s="1"/>
  <c r="G32" i="3"/>
  <c r="H32" i="3" s="1"/>
  <c r="B33" i="3" s="1"/>
  <c r="C55" i="2"/>
  <c r="H33" i="2"/>
  <c r="I33" i="2" s="1"/>
  <c r="B34" i="2" s="1"/>
  <c r="C34" i="2" s="1"/>
  <c r="D34" i="2" s="1"/>
  <c r="G30" i="1"/>
  <c r="H30" i="1" s="1"/>
  <c r="B31" i="1" s="1"/>
  <c r="B36" i="5" l="1"/>
  <c r="B93" i="5"/>
  <c r="G36" i="5"/>
  <c r="H36" i="5" s="1"/>
  <c r="B63" i="3"/>
  <c r="G63" i="3" s="1"/>
  <c r="H63" i="3" s="1"/>
  <c r="C149" i="3"/>
  <c r="B122" i="3"/>
  <c r="E150" i="3"/>
  <c r="B89" i="3"/>
  <c r="G89" i="3" s="1"/>
  <c r="H89" i="3" s="1"/>
  <c r="D146" i="3"/>
  <c r="G122" i="3"/>
  <c r="H122" i="3" s="1"/>
  <c r="E151" i="3" s="1"/>
  <c r="G33" i="3"/>
  <c r="H33" i="3" s="1"/>
  <c r="B34" i="3" s="1"/>
  <c r="H55" i="2"/>
  <c r="I55" i="2" s="1"/>
  <c r="B56" i="2" s="1"/>
  <c r="C56" i="2" s="1"/>
  <c r="F55" i="2"/>
  <c r="H34" i="2"/>
  <c r="I34" i="2" s="1"/>
  <c r="G31" i="1"/>
  <c r="H31" i="1" s="1"/>
  <c r="B32" i="1" s="1"/>
  <c r="B37" i="5" l="1"/>
  <c r="B94" i="5"/>
  <c r="G43" i="5"/>
  <c r="H43" i="5" s="1"/>
  <c r="G37" i="5"/>
  <c r="H37" i="5" s="1"/>
  <c r="B90" i="3"/>
  <c r="G90" i="3" s="1"/>
  <c r="H90" i="3" s="1"/>
  <c r="D147" i="3"/>
  <c r="B64" i="3"/>
  <c r="G64" i="3" s="1"/>
  <c r="H64" i="3" s="1"/>
  <c r="C151" i="3" s="1"/>
  <c r="C150" i="3"/>
  <c r="G34" i="3"/>
  <c r="H34" i="3" s="1"/>
  <c r="B35" i="3" s="1"/>
  <c r="F56" i="2"/>
  <c r="H56" i="2"/>
  <c r="I56" i="2" s="1"/>
  <c r="B57" i="2" s="1"/>
  <c r="G32" i="1"/>
  <c r="H32" i="1" s="1"/>
  <c r="B33" i="1" s="1"/>
  <c r="B38" i="5" l="1"/>
  <c r="B95" i="5"/>
  <c r="B44" i="5"/>
  <c r="G44" i="5" s="1"/>
  <c r="H44" i="5" s="1"/>
  <c r="C72" i="5"/>
  <c r="G38" i="5"/>
  <c r="H38" i="5" s="1"/>
  <c r="B96" i="5" s="1"/>
  <c r="B91" i="3"/>
  <c r="G91" i="3" s="1"/>
  <c r="H91" i="3" s="1"/>
  <c r="D148" i="3"/>
  <c r="G35" i="3"/>
  <c r="H35" i="3" s="1"/>
  <c r="C57" i="2"/>
  <c r="G33" i="1"/>
  <c r="H33" i="1" s="1"/>
  <c r="B45" i="5" l="1"/>
  <c r="G45" i="5" s="1"/>
  <c r="H45" i="5" s="1"/>
  <c r="C73" i="5"/>
  <c r="B92" i="3"/>
  <c r="G92" i="3" s="1"/>
  <c r="H92" i="3" s="1"/>
  <c r="D149" i="3"/>
  <c r="F57" i="2"/>
  <c r="H57" i="2"/>
  <c r="I57" i="2" s="1"/>
  <c r="B58" i="2" s="1"/>
  <c r="B46" i="5" l="1"/>
  <c r="G46" i="5" s="1"/>
  <c r="H46" i="5" s="1"/>
  <c r="C74" i="5"/>
  <c r="B93" i="3"/>
  <c r="G93" i="3" s="1"/>
  <c r="H93" i="3" s="1"/>
  <c r="D151" i="3" s="1"/>
  <c r="D150" i="3"/>
  <c r="C58" i="2"/>
  <c r="B47" i="5" l="1"/>
  <c r="G47" i="5" s="1"/>
  <c r="H47" i="5" s="1"/>
  <c r="C75" i="5"/>
  <c r="F58" i="2"/>
  <c r="H58" i="2"/>
  <c r="I58" i="2" s="1"/>
  <c r="B59" i="2" s="1"/>
  <c r="B48" i="5" l="1"/>
  <c r="G48" i="5" s="1"/>
  <c r="H48" i="5" s="1"/>
  <c r="C76" i="5"/>
  <c r="C59" i="2"/>
  <c r="B49" i="5" l="1"/>
  <c r="G49" i="5" s="1"/>
  <c r="H49" i="5" s="1"/>
  <c r="C77" i="5"/>
  <c r="F59" i="2"/>
  <c r="H59" i="2"/>
  <c r="I59" i="2" s="1"/>
  <c r="B60" i="2" s="1"/>
  <c r="B50" i="5" l="1"/>
  <c r="G50" i="5" s="1"/>
  <c r="H50" i="5" s="1"/>
  <c r="C78" i="5"/>
  <c r="C60" i="2"/>
  <c r="B51" i="5" l="1"/>
  <c r="G51" i="5" s="1"/>
  <c r="H51" i="5" s="1"/>
  <c r="C79" i="5"/>
  <c r="F60" i="2"/>
  <c r="H60" i="2"/>
  <c r="I60" i="2" s="1"/>
  <c r="B61" i="2" s="1"/>
  <c r="C61" i="2" s="1"/>
  <c r="B52" i="5" l="1"/>
  <c r="G52" i="5" s="1"/>
  <c r="H52" i="5" s="1"/>
  <c r="C80" i="5"/>
  <c r="F61" i="2"/>
  <c r="H61" i="2"/>
  <c r="I61" i="2" s="1"/>
  <c r="B62" i="2" s="1"/>
  <c r="C62" i="2" s="1"/>
  <c r="B53" i="5" l="1"/>
  <c r="G53" i="5" s="1"/>
  <c r="H53" i="5" s="1"/>
  <c r="C81" i="5"/>
  <c r="F62" i="2"/>
  <c r="H62" i="2"/>
  <c r="I62" i="2" s="1"/>
  <c r="B63" i="2" s="1"/>
  <c r="B54" i="5" l="1"/>
  <c r="G54" i="5" s="1"/>
  <c r="H54" i="5" s="1"/>
  <c r="C82" i="5"/>
  <c r="C63" i="2"/>
  <c r="B55" i="5" l="1"/>
  <c r="G55" i="5" s="1"/>
  <c r="H55" i="5" s="1"/>
  <c r="C83" i="5"/>
  <c r="F63" i="2"/>
  <c r="H63" i="2"/>
  <c r="I63" i="2" s="1"/>
  <c r="B64" i="2" s="1"/>
  <c r="C64" i="2" s="1"/>
  <c r="B56" i="5" l="1"/>
  <c r="G56" i="5" s="1"/>
  <c r="H56" i="5" s="1"/>
  <c r="C84" i="5"/>
  <c r="H64" i="2"/>
  <c r="I64" i="2" s="1"/>
  <c r="F64" i="2"/>
  <c r="B57" i="5" l="1"/>
  <c r="G57" i="5" s="1"/>
  <c r="H57" i="5" s="1"/>
  <c r="C85" i="5"/>
  <c r="B58" i="5" l="1"/>
  <c r="G58" i="5" s="1"/>
  <c r="H58" i="5" s="1"/>
  <c r="C86" i="5"/>
  <c r="B59" i="5" l="1"/>
  <c r="C87" i="5"/>
  <c r="G59" i="5" l="1"/>
  <c r="H59" i="5" s="1"/>
  <c r="B60" i="5" l="1"/>
  <c r="G60" i="5" s="1"/>
  <c r="H60" i="5" s="1"/>
  <c r="C88" i="5"/>
  <c r="B61" i="5" l="1"/>
  <c r="G61" i="5" s="1"/>
  <c r="H61" i="5" s="1"/>
  <c r="C89" i="5"/>
  <c r="B62" i="5" l="1"/>
  <c r="G62" i="5" s="1"/>
  <c r="H62" i="5" s="1"/>
  <c r="C90" i="5"/>
  <c r="B63" i="5" l="1"/>
  <c r="G63" i="5" s="1"/>
  <c r="H63" i="5" s="1"/>
  <c r="C91" i="5"/>
  <c r="B64" i="5" l="1"/>
  <c r="G64" i="5" s="1"/>
  <c r="H64" i="5" s="1"/>
  <c r="C92" i="5"/>
  <c r="B65" i="5" l="1"/>
  <c r="G65" i="5" s="1"/>
  <c r="H65" i="5" s="1"/>
  <c r="C93" i="5"/>
  <c r="B66" i="5" l="1"/>
  <c r="G66" i="5" s="1"/>
  <c r="H66" i="5" s="1"/>
  <c r="C94" i="5"/>
  <c r="B67" i="5" l="1"/>
  <c r="G67" i="5" s="1"/>
  <c r="H67" i="5" s="1"/>
  <c r="C96" i="5" s="1"/>
  <c r="C95" i="5"/>
</calcChain>
</file>

<file path=xl/sharedStrings.xml><?xml version="1.0" encoding="utf-8"?>
<sst xmlns="http://schemas.openxmlformats.org/spreadsheetml/2006/main" count="157" uniqueCount="46">
  <si>
    <t>Price</t>
  </si>
  <si>
    <t>Coupon</t>
  </si>
  <si>
    <t>Date</t>
  </si>
  <si>
    <t>Principal</t>
  </si>
  <si>
    <t>Nominal</t>
  </si>
  <si>
    <t>Yield</t>
  </si>
  <si>
    <t>Total</t>
  </si>
  <si>
    <t>BV-before</t>
  </si>
  <si>
    <t>NPV</t>
  </si>
  <si>
    <t>Accr.Int</t>
  </si>
  <si>
    <t>Amort</t>
  </si>
  <si>
    <t>BV-after</t>
  </si>
  <si>
    <t>Period Int</t>
  </si>
  <si>
    <t>Input</t>
  </si>
  <si>
    <t>New NPV</t>
  </si>
  <si>
    <t>Old NPV</t>
  </si>
  <si>
    <t>BV * Yield</t>
  </si>
  <si>
    <t>BV-before -
BV * Yield</t>
  </si>
  <si>
    <t>Period Stated
Interest</t>
  </si>
  <si>
    <t>Multiplying the yield onto the dirty value (NPV)</t>
  </si>
  <si>
    <t>Multiplying the yield onto the Clean value (BV)</t>
  </si>
  <si>
    <t>Coupon 1</t>
  </si>
  <si>
    <t>Coupon 2</t>
  </si>
  <si>
    <t>First known cash flow</t>
  </si>
  <si>
    <t>Prospective cash flow</t>
  </si>
  <si>
    <t>Retrospective cash flow</t>
  </si>
  <si>
    <t>First known cash flow's amortisation</t>
  </si>
  <si>
    <t>Retrospective cash flow's amortisation</t>
  </si>
  <si>
    <t>Prospective cash flow's amortisation</t>
  </si>
  <si>
    <t>No adjustment cash flow's amortisation - unchanged yield</t>
  </si>
  <si>
    <t>All resulting BVs side by side</t>
  </si>
  <si>
    <t>Initial CF</t>
  </si>
  <si>
    <t>Retrospective</t>
  </si>
  <si>
    <t>Prospective</t>
  </si>
  <si>
    <t>No adjust</t>
  </si>
  <si>
    <t>Contractual cash flow</t>
  </si>
  <si>
    <t>Expected cash flow</t>
  </si>
  <si>
    <t>Day 1 ECL</t>
  </si>
  <si>
    <t>Contracutal cash flow with Day 1 ECL</t>
  </si>
  <si>
    <t>Contr NPV</t>
  </si>
  <si>
    <t>Compared BVs</t>
  </si>
  <si>
    <t>Expected CF</t>
  </si>
  <si>
    <t>Contractual CF</t>
  </si>
  <si>
    <t>Trade</t>
  </si>
  <si>
    <t>Recovery %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</si>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</sst>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00000%"/>
    <numFmt numFmtId="166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165" fontId="0" fillId="0" borderId="0" xfId="2" applyNumberFormat="1" applyFont="1"/>
    <xf numFmtId="166" fontId="0" fillId="0" borderId="0" xfId="1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43" fontId="0" fillId="0" borderId="0" xfId="0" applyNumberFormat="1"/>
    <xf numFmtId="0" fontId="2" fillId="2" borderId="1" xfId="0" applyFont="1" applyFill="1" applyBorder="1"/>
    <xf numFmtId="9" fontId="2" fillId="2" borderId="2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/>
    <xf numFmtId="9" fontId="2" fillId="2" borderId="1" xfId="0" applyNumberFormat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1" applyNumberFormat="1" applyFont="1"/>
    <xf numFmtId="4" fontId="0" fillId="0" borderId="0" xfId="0" applyNumberFormat="1"/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BV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'Scalloping, discounting'!$A$9:$A$33</c:f>
              <c:numCache>
                <c:formatCode>m/d/yyyy</c:formatCode>
                <c:ptCount val="2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</c:numCache>
            </c:numRef>
          </c:cat>
          <c:val>
            <c:numRef>
              <c:f>'Scalloping, discounting'!$H$9:$H$33</c:f>
              <c:numCache>
                <c:formatCode>_(* #,##0.00_);_(* \(#,##0.00\);_(* "-"??_);_(@_)</c:formatCode>
                <c:ptCount val="25"/>
                <c:pt idx="0">
                  <c:v>99900.00077747427</c:v>
                </c:pt>
                <c:pt idx="1">
                  <c:v>99894.99</c:v>
                </c:pt>
                <c:pt idx="2">
                  <c:v>99891.11</c:v>
                </c:pt>
                <c:pt idx="3">
                  <c:v>99889.040000000008</c:v>
                </c:pt>
                <c:pt idx="4">
                  <c:v>99888.639999999999</c:v>
                </c:pt>
                <c:pt idx="5">
                  <c:v>99889.96</c:v>
                </c:pt>
                <c:pt idx="6">
                  <c:v>99893.08</c:v>
                </c:pt>
                <c:pt idx="7">
                  <c:v>99897.99</c:v>
                </c:pt>
                <c:pt idx="8">
                  <c:v>99904.45</c:v>
                </c:pt>
                <c:pt idx="9">
                  <c:v>99912.91</c:v>
                </c:pt>
                <c:pt idx="10">
                  <c:v>99922.84</c:v>
                </c:pt>
                <c:pt idx="11">
                  <c:v>99934.89</c:v>
                </c:pt>
                <c:pt idx="12">
                  <c:v>99948.77</c:v>
                </c:pt>
                <c:pt idx="13">
                  <c:v>99943.94</c:v>
                </c:pt>
                <c:pt idx="14">
                  <c:v>99940.27</c:v>
                </c:pt>
                <c:pt idx="15">
                  <c:v>99938.400000000009</c:v>
                </c:pt>
                <c:pt idx="16">
                  <c:v>99938.21</c:v>
                </c:pt>
                <c:pt idx="17">
                  <c:v>99939.73000000001</c:v>
                </c:pt>
                <c:pt idx="18">
                  <c:v>99943.05</c:v>
                </c:pt>
                <c:pt idx="19">
                  <c:v>99948.17</c:v>
                </c:pt>
                <c:pt idx="20">
                  <c:v>99954.84</c:v>
                </c:pt>
                <c:pt idx="21">
                  <c:v>99963.510000000009</c:v>
                </c:pt>
                <c:pt idx="22">
                  <c:v>99973.65</c:v>
                </c:pt>
                <c:pt idx="23">
                  <c:v>99985.91</c:v>
                </c:pt>
                <c:pt idx="24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354-45AC-AAC2-FC55150E6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174959"/>
        <c:axId val="399176207"/>
      </c:lineChart>
      <c:dateAx>
        <c:axId val="399174959"/>
        <c:scaling>
          <c:orientation val="minMax"/>
        </c:scaling>
        <c:delete val="0"/>
        <c:axPos val="b"/>
        <c:numFmt formatCode="[$-809]mmm\ 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99176207"/>
        <c:crosses val="autoZero"/>
        <c:auto val="1"/>
        <c:lblOffset val="100"/>
        <c:baseTimeUnit val="months"/>
        <c:majorUnit val="3"/>
      </c:dateAx>
      <c:valAx>
        <c:axId val="399176207"/>
        <c:scaling>
          <c:orientation val="minMax"/>
          <c:max val="100000"/>
          <c:min val="99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99174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BV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'Scalloping, multiplying'!$A$10:$A$34</c:f>
              <c:numCache>
                <c:formatCode>m/d/yyyy</c:formatCode>
                <c:ptCount val="2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</c:numCache>
            </c:numRef>
          </c:cat>
          <c:val>
            <c:numRef>
              <c:f>'Scalloping, multiplying'!$I$10:$I$34</c:f>
              <c:numCache>
                <c:formatCode>_(* #,##0.00_);_(* \(#,##0.00\);_(* "-"??_);_(@_)</c:formatCode>
                <c:ptCount val="25"/>
                <c:pt idx="0">
                  <c:v>99900</c:v>
                </c:pt>
                <c:pt idx="1">
                  <c:v>99894.99</c:v>
                </c:pt>
                <c:pt idx="2">
                  <c:v>99891.11</c:v>
                </c:pt>
                <c:pt idx="3">
                  <c:v>99889.040000000008</c:v>
                </c:pt>
                <c:pt idx="4">
                  <c:v>99888.639999999999</c:v>
                </c:pt>
                <c:pt idx="5">
                  <c:v>99889.96</c:v>
                </c:pt>
                <c:pt idx="6">
                  <c:v>99893.07</c:v>
                </c:pt>
                <c:pt idx="7">
                  <c:v>99897.98</c:v>
                </c:pt>
                <c:pt idx="8">
                  <c:v>99904.45</c:v>
                </c:pt>
                <c:pt idx="9">
                  <c:v>99912.91</c:v>
                </c:pt>
                <c:pt idx="10">
                  <c:v>99922.84</c:v>
                </c:pt>
                <c:pt idx="11">
                  <c:v>99934.89</c:v>
                </c:pt>
                <c:pt idx="12">
                  <c:v>99948.77</c:v>
                </c:pt>
                <c:pt idx="13">
                  <c:v>99943.94</c:v>
                </c:pt>
                <c:pt idx="14">
                  <c:v>99940.27</c:v>
                </c:pt>
                <c:pt idx="15">
                  <c:v>99938.400000000009</c:v>
                </c:pt>
                <c:pt idx="16">
                  <c:v>99938.21</c:v>
                </c:pt>
                <c:pt idx="17">
                  <c:v>99939.73000000001</c:v>
                </c:pt>
                <c:pt idx="18">
                  <c:v>99943.05</c:v>
                </c:pt>
                <c:pt idx="19">
                  <c:v>99948.17</c:v>
                </c:pt>
                <c:pt idx="20">
                  <c:v>99954.84</c:v>
                </c:pt>
                <c:pt idx="21">
                  <c:v>99963.510000000009</c:v>
                </c:pt>
                <c:pt idx="22">
                  <c:v>99973.65</c:v>
                </c:pt>
                <c:pt idx="23">
                  <c:v>99985.91</c:v>
                </c:pt>
                <c:pt idx="24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1-4197-862D-F5C8CD581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174959"/>
        <c:axId val="399176207"/>
      </c:lineChart>
      <c:dateAx>
        <c:axId val="399174959"/>
        <c:scaling>
          <c:orientation val="minMax"/>
        </c:scaling>
        <c:delete val="0"/>
        <c:axPos val="b"/>
        <c:numFmt formatCode="[$-809]mmm\ 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99176207"/>
        <c:crosses val="autoZero"/>
        <c:auto val="1"/>
        <c:lblOffset val="100"/>
        <c:baseTimeUnit val="months"/>
        <c:majorUnit val="3"/>
      </c:dateAx>
      <c:valAx>
        <c:axId val="399176207"/>
        <c:scaling>
          <c:orientation val="minMax"/>
          <c:max val="100000"/>
          <c:min val="99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99174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BV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'Scalloping, multiplying'!$A$10:$A$34</c:f>
              <c:numCache>
                <c:formatCode>m/d/yyyy</c:formatCode>
                <c:ptCount val="2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</c:numCache>
            </c:numRef>
          </c:cat>
          <c:val>
            <c:numRef>
              <c:f>'Scalloping, multiplying'!$I$40:$I$64</c:f>
              <c:numCache>
                <c:formatCode>_(* #,##0.00_);_(* \(#,##0.00\);_(* "-"??_);_(@_)</c:formatCode>
                <c:ptCount val="25"/>
                <c:pt idx="0">
                  <c:v>99900</c:v>
                </c:pt>
                <c:pt idx="1">
                  <c:v>99894.99</c:v>
                </c:pt>
                <c:pt idx="2">
                  <c:v>99889.5</c:v>
                </c:pt>
                <c:pt idx="3">
                  <c:v>99884.14</c:v>
                </c:pt>
                <c:pt idx="4">
                  <c:v>99878.61</c:v>
                </c:pt>
                <c:pt idx="5">
                  <c:v>99873.22</c:v>
                </c:pt>
                <c:pt idx="6">
                  <c:v>99867.64</c:v>
                </c:pt>
                <c:pt idx="7">
                  <c:v>99862.04</c:v>
                </c:pt>
                <c:pt idx="8">
                  <c:v>99856.569999999992</c:v>
                </c:pt>
                <c:pt idx="9">
                  <c:v>99850.92</c:v>
                </c:pt>
                <c:pt idx="10">
                  <c:v>99845.41</c:v>
                </c:pt>
                <c:pt idx="11">
                  <c:v>99839.709999999992</c:v>
                </c:pt>
                <c:pt idx="12">
                  <c:v>99833.989999999991</c:v>
                </c:pt>
                <c:pt idx="13">
                  <c:v>99828.73</c:v>
                </c:pt>
                <c:pt idx="14">
                  <c:v>99822.959999999992</c:v>
                </c:pt>
                <c:pt idx="15">
                  <c:v>99817.329999999987</c:v>
                </c:pt>
                <c:pt idx="16">
                  <c:v>99811.51999999999</c:v>
                </c:pt>
                <c:pt idx="17">
                  <c:v>99805.85</c:v>
                </c:pt>
                <c:pt idx="18">
                  <c:v>99799.989999999991</c:v>
                </c:pt>
                <c:pt idx="19">
                  <c:v>99794.099999999991</c:v>
                </c:pt>
                <c:pt idx="20">
                  <c:v>99788.349999999991</c:v>
                </c:pt>
                <c:pt idx="21">
                  <c:v>99782.41</c:v>
                </c:pt>
                <c:pt idx="22">
                  <c:v>99776.63</c:v>
                </c:pt>
                <c:pt idx="23">
                  <c:v>99770.65</c:v>
                </c:pt>
                <c:pt idx="24">
                  <c:v>99764.64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E-4D83-9EC7-502C0EFB3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174959"/>
        <c:axId val="399176207"/>
      </c:lineChart>
      <c:dateAx>
        <c:axId val="399174959"/>
        <c:scaling>
          <c:orientation val="minMax"/>
        </c:scaling>
        <c:delete val="0"/>
        <c:axPos val="b"/>
        <c:numFmt formatCode="[$-809]mmm\ 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99176207"/>
        <c:crosses val="autoZero"/>
        <c:auto val="1"/>
        <c:lblOffset val="100"/>
        <c:baseTimeUnit val="months"/>
        <c:majorUnit val="3"/>
      </c:dateAx>
      <c:valAx>
        <c:axId val="399176207"/>
        <c:scaling>
          <c:orientation val="minMax"/>
          <c:max val="100000"/>
          <c:min val="99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99174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BV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'Floating rate'!$A$11:$A$35</c:f>
              <c:numCache>
                <c:formatCode>m/d/yyyy</c:formatCode>
                <c:ptCount val="2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</c:numCache>
            </c:numRef>
          </c:cat>
          <c:val>
            <c:numRef>
              <c:f>'Floating rate'!$H$11:$H$35</c:f>
              <c:numCache>
                <c:formatCode>_(* #,##0.00_);_(* \(#,##0.00\);_(* "-"??_);_(@_)</c:formatCode>
                <c:ptCount val="25"/>
                <c:pt idx="0">
                  <c:v>99900.00077747427</c:v>
                </c:pt>
                <c:pt idx="1">
                  <c:v>99894.99</c:v>
                </c:pt>
                <c:pt idx="2">
                  <c:v>99891.11</c:v>
                </c:pt>
                <c:pt idx="3">
                  <c:v>99889.040000000008</c:v>
                </c:pt>
                <c:pt idx="4">
                  <c:v>99888.639999999999</c:v>
                </c:pt>
                <c:pt idx="5">
                  <c:v>99889.96</c:v>
                </c:pt>
                <c:pt idx="6">
                  <c:v>99893.08</c:v>
                </c:pt>
                <c:pt idx="7">
                  <c:v>99897.99</c:v>
                </c:pt>
                <c:pt idx="8">
                  <c:v>99904.45</c:v>
                </c:pt>
                <c:pt idx="9">
                  <c:v>99912.91</c:v>
                </c:pt>
                <c:pt idx="10">
                  <c:v>99922.84</c:v>
                </c:pt>
                <c:pt idx="11">
                  <c:v>99934.89</c:v>
                </c:pt>
                <c:pt idx="12">
                  <c:v>99948.77</c:v>
                </c:pt>
                <c:pt idx="13">
                  <c:v>99943.94</c:v>
                </c:pt>
                <c:pt idx="14">
                  <c:v>99940.27</c:v>
                </c:pt>
                <c:pt idx="15">
                  <c:v>99938.400000000009</c:v>
                </c:pt>
                <c:pt idx="16">
                  <c:v>99938.21</c:v>
                </c:pt>
                <c:pt idx="17">
                  <c:v>99939.73000000001</c:v>
                </c:pt>
                <c:pt idx="18">
                  <c:v>99943.05</c:v>
                </c:pt>
                <c:pt idx="19">
                  <c:v>99948.17</c:v>
                </c:pt>
                <c:pt idx="20">
                  <c:v>99954.84</c:v>
                </c:pt>
                <c:pt idx="21">
                  <c:v>99963.510000000009</c:v>
                </c:pt>
                <c:pt idx="22">
                  <c:v>99973.65</c:v>
                </c:pt>
                <c:pt idx="23">
                  <c:v>99985.91</c:v>
                </c:pt>
                <c:pt idx="24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4-41CE-8704-36A8128EA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174959"/>
        <c:axId val="399176207"/>
      </c:lineChart>
      <c:dateAx>
        <c:axId val="399174959"/>
        <c:scaling>
          <c:orientation val="minMax"/>
        </c:scaling>
        <c:delete val="0"/>
        <c:axPos val="b"/>
        <c:numFmt formatCode="[$-809]mmm\ 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99176207"/>
        <c:crosses val="autoZero"/>
        <c:auto val="1"/>
        <c:lblOffset val="100"/>
        <c:baseTimeUnit val="months"/>
        <c:majorUnit val="3"/>
      </c:dateAx>
      <c:valAx>
        <c:axId val="399176207"/>
        <c:scaling>
          <c:orientation val="minMax"/>
          <c:max val="100000"/>
          <c:min val="99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99174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Resulting BVs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'Floating rate'!$B$126</c:f>
              <c:strCache>
                <c:ptCount val="1"/>
                <c:pt idx="0">
                  <c:v>Initial CF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'Floating rate'!$A$127:$A$151</c:f>
              <c:numCache>
                <c:formatCode>m/d/yyyy</c:formatCode>
                <c:ptCount val="2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</c:numCache>
            </c:numRef>
          </c:cat>
          <c:val>
            <c:numRef>
              <c:f>'Floating rate'!$B$127:$B$151</c:f>
              <c:numCache>
                <c:formatCode>_(* #,##0.00_);_(* \(#,##0.00\);_(* "-"??_);_(@_)</c:formatCode>
                <c:ptCount val="25"/>
                <c:pt idx="0">
                  <c:v>99900.00077747427</c:v>
                </c:pt>
                <c:pt idx="1">
                  <c:v>99894.99</c:v>
                </c:pt>
                <c:pt idx="2">
                  <c:v>99891.11</c:v>
                </c:pt>
                <c:pt idx="3">
                  <c:v>99889.040000000008</c:v>
                </c:pt>
                <c:pt idx="4">
                  <c:v>99888.639999999999</c:v>
                </c:pt>
                <c:pt idx="5">
                  <c:v>99889.96</c:v>
                </c:pt>
                <c:pt idx="6">
                  <c:v>99893.08</c:v>
                </c:pt>
                <c:pt idx="7">
                  <c:v>99897.99</c:v>
                </c:pt>
                <c:pt idx="8">
                  <c:v>99904.45</c:v>
                </c:pt>
                <c:pt idx="9">
                  <c:v>99912.91</c:v>
                </c:pt>
                <c:pt idx="10">
                  <c:v>99922.84</c:v>
                </c:pt>
                <c:pt idx="11">
                  <c:v>99934.89</c:v>
                </c:pt>
                <c:pt idx="12">
                  <c:v>99948.77</c:v>
                </c:pt>
                <c:pt idx="13">
                  <c:v>99943.94</c:v>
                </c:pt>
                <c:pt idx="14">
                  <c:v>99940.27</c:v>
                </c:pt>
                <c:pt idx="15">
                  <c:v>99938.400000000009</c:v>
                </c:pt>
                <c:pt idx="16">
                  <c:v>99938.21</c:v>
                </c:pt>
                <c:pt idx="17">
                  <c:v>99939.73000000001</c:v>
                </c:pt>
                <c:pt idx="18">
                  <c:v>99943.05</c:v>
                </c:pt>
                <c:pt idx="19">
                  <c:v>99948.17</c:v>
                </c:pt>
                <c:pt idx="20">
                  <c:v>99954.84</c:v>
                </c:pt>
                <c:pt idx="21">
                  <c:v>99963.510000000009</c:v>
                </c:pt>
                <c:pt idx="22">
                  <c:v>99973.65</c:v>
                </c:pt>
                <c:pt idx="23">
                  <c:v>99985.91</c:v>
                </c:pt>
                <c:pt idx="24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88-4F7B-A24C-3A795FBF10AA}"/>
            </c:ext>
          </c:extLst>
        </c:ser>
        <c:ser>
          <c:idx val="1"/>
          <c:order val="1"/>
          <c:tx>
            <c:strRef>
              <c:f>'Floating rate'!$C$126</c:f>
              <c:strCache>
                <c:ptCount val="1"/>
                <c:pt idx="0">
                  <c:v>Retrospective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'Floating rate'!$A$127:$A$151</c:f>
              <c:numCache>
                <c:formatCode>m/d/yyyy</c:formatCode>
                <c:ptCount val="2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</c:numCache>
            </c:numRef>
          </c:cat>
          <c:val>
            <c:numRef>
              <c:f>'Floating rate'!$C$127:$C$151</c:f>
              <c:numCache>
                <c:formatCode>_(* #,##0.00_);_(* \(#,##0.00\);_(* "-"??_);_(@_)</c:formatCode>
                <c:ptCount val="25"/>
                <c:pt idx="0">
                  <c:v>99900.00077747427</c:v>
                </c:pt>
                <c:pt idx="1">
                  <c:v>99894.98835616438</c:v>
                </c:pt>
                <c:pt idx="2">
                  <c:v>99891.110821917813</c:v>
                </c:pt>
                <c:pt idx="3">
                  <c:v>99889.041917808223</c:v>
                </c:pt>
                <c:pt idx="4">
                  <c:v>99888.644383561637</c:v>
                </c:pt>
                <c:pt idx="5">
                  <c:v>99889.955479452052</c:v>
                </c:pt>
                <c:pt idx="6">
                  <c:v>99893.077945205485</c:v>
                </c:pt>
                <c:pt idx="7">
                  <c:v>99897.990410958912</c:v>
                </c:pt>
                <c:pt idx="8">
                  <c:v>99904.45150684932</c:v>
                </c:pt>
                <c:pt idx="9">
                  <c:v>99912.913972602735</c:v>
                </c:pt>
                <c:pt idx="10">
                  <c:v>99922.83506849315</c:v>
                </c:pt>
                <c:pt idx="11">
                  <c:v>99934.887534246576</c:v>
                </c:pt>
                <c:pt idx="12">
                  <c:v>99948.77</c:v>
                </c:pt>
                <c:pt idx="13">
                  <c:v>101279.07136986301</c:v>
                </c:pt>
                <c:pt idx="14">
                  <c:v>101146.6793150685</c:v>
                </c:pt>
                <c:pt idx="15">
                  <c:v>101021.35506849314</c:v>
                </c:pt>
                <c:pt idx="16">
                  <c:v>100894.76301369863</c:v>
                </c:pt>
                <c:pt idx="17">
                  <c:v>100775.07876712328</c:v>
                </c:pt>
                <c:pt idx="18">
                  <c:v>100654.34671232877</c:v>
                </c:pt>
                <c:pt idx="19">
                  <c:v>100536.60465753423</c:v>
                </c:pt>
                <c:pt idx="20">
                  <c:v>100425.5404109589</c:v>
                </c:pt>
                <c:pt idx="21">
                  <c:v>100313.74835616437</c:v>
                </c:pt>
                <c:pt idx="22">
                  <c:v>100208.47410958905</c:v>
                </c:pt>
                <c:pt idx="23">
                  <c:v>100102.69205479452</c:v>
                </c:pt>
                <c:pt idx="24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288-4F7B-A24C-3A795FBF10AA}"/>
            </c:ext>
          </c:extLst>
        </c:ser>
        <c:ser>
          <c:idx val="2"/>
          <c:order val="2"/>
          <c:tx>
            <c:strRef>
              <c:f>'Floating rate'!$D$126</c:f>
              <c:strCache>
                <c:ptCount val="1"/>
                <c:pt idx="0">
                  <c:v>Prospective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'Floating rate'!$A$127:$A$151</c:f>
              <c:numCache>
                <c:formatCode>m/d/yyyy</c:formatCode>
                <c:ptCount val="2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</c:numCache>
            </c:numRef>
          </c:cat>
          <c:val>
            <c:numRef>
              <c:f>'Floating rate'!$D$127:$D$151</c:f>
              <c:numCache>
                <c:formatCode>_(* #,##0.00_);_(* \(#,##0.00\);_(* "-"??_);_(@_)</c:formatCode>
                <c:ptCount val="25"/>
                <c:pt idx="0">
                  <c:v>99900.00077747427</c:v>
                </c:pt>
                <c:pt idx="1">
                  <c:v>99894.99</c:v>
                </c:pt>
                <c:pt idx="2">
                  <c:v>99891.11</c:v>
                </c:pt>
                <c:pt idx="3">
                  <c:v>99889.040000000008</c:v>
                </c:pt>
                <c:pt idx="4">
                  <c:v>99888.639999999999</c:v>
                </c:pt>
                <c:pt idx="5">
                  <c:v>99889.96</c:v>
                </c:pt>
                <c:pt idx="6">
                  <c:v>99893.08</c:v>
                </c:pt>
                <c:pt idx="7">
                  <c:v>99897.99</c:v>
                </c:pt>
                <c:pt idx="8">
                  <c:v>99904.45</c:v>
                </c:pt>
                <c:pt idx="9">
                  <c:v>99912.91</c:v>
                </c:pt>
                <c:pt idx="10">
                  <c:v>99922.84</c:v>
                </c:pt>
                <c:pt idx="11">
                  <c:v>99934.89</c:v>
                </c:pt>
                <c:pt idx="12">
                  <c:v>99948.77</c:v>
                </c:pt>
                <c:pt idx="13">
                  <c:v>99930.85</c:v>
                </c:pt>
                <c:pt idx="14">
                  <c:v>99915.16</c:v>
                </c:pt>
                <c:pt idx="15">
                  <c:v>99904.150000000009</c:v>
                </c:pt>
                <c:pt idx="16">
                  <c:v>99897.1</c:v>
                </c:pt>
                <c:pt idx="17">
                  <c:v>99894.51</c:v>
                </c:pt>
                <c:pt idx="18">
                  <c:v>99896.23000000001</c:v>
                </c:pt>
                <c:pt idx="19">
                  <c:v>99902.44</c:v>
                </c:pt>
                <c:pt idx="20">
                  <c:v>99912.77</c:v>
                </c:pt>
                <c:pt idx="21">
                  <c:v>99927.92</c:v>
                </c:pt>
                <c:pt idx="22">
                  <c:v>99946.939999999988</c:v>
                </c:pt>
                <c:pt idx="23">
                  <c:v>99971.15</c:v>
                </c:pt>
                <c:pt idx="24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288-4F7B-A24C-3A795FBF10AA}"/>
            </c:ext>
          </c:extLst>
        </c:ser>
        <c:ser>
          <c:idx val="3"/>
          <c:order val="3"/>
          <c:tx>
            <c:strRef>
              <c:f>'Floating rate'!$E$126</c:f>
              <c:strCache>
                <c:ptCount val="1"/>
                <c:pt idx="0">
                  <c:v>No adjust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'Floating rate'!$A$127:$A$151</c:f>
              <c:numCache>
                <c:formatCode>m/d/yyyy</c:formatCode>
                <c:ptCount val="2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</c:numCache>
            </c:numRef>
          </c:cat>
          <c:val>
            <c:numRef>
              <c:f>'Floating rate'!$E$127:$E$151</c:f>
              <c:numCache>
                <c:formatCode>_(* #,##0.00_);_(* \(#,##0.00\);_(* "-"??_);_(@_)</c:formatCode>
                <c:ptCount val="25"/>
                <c:pt idx="0">
                  <c:v>99900.00077747427</c:v>
                </c:pt>
                <c:pt idx="1">
                  <c:v>99894.99</c:v>
                </c:pt>
                <c:pt idx="2">
                  <c:v>99891.11</c:v>
                </c:pt>
                <c:pt idx="3">
                  <c:v>99889.040000000008</c:v>
                </c:pt>
                <c:pt idx="4">
                  <c:v>99888.639999999999</c:v>
                </c:pt>
                <c:pt idx="5">
                  <c:v>99889.96</c:v>
                </c:pt>
                <c:pt idx="6">
                  <c:v>99893.08</c:v>
                </c:pt>
                <c:pt idx="7">
                  <c:v>99897.99</c:v>
                </c:pt>
                <c:pt idx="8">
                  <c:v>99904.45</c:v>
                </c:pt>
                <c:pt idx="9">
                  <c:v>99912.91</c:v>
                </c:pt>
                <c:pt idx="10">
                  <c:v>99922.84</c:v>
                </c:pt>
                <c:pt idx="11">
                  <c:v>99934.89</c:v>
                </c:pt>
                <c:pt idx="12">
                  <c:v>99948.77</c:v>
                </c:pt>
                <c:pt idx="13">
                  <c:v>102580.3</c:v>
                </c:pt>
                <c:pt idx="14">
                  <c:v>102333.87000000001</c:v>
                </c:pt>
                <c:pt idx="15">
                  <c:v>102097.11</c:v>
                </c:pt>
                <c:pt idx="16">
                  <c:v>101854.25</c:v>
                </c:pt>
                <c:pt idx="17">
                  <c:v>101620.98</c:v>
                </c:pt>
                <c:pt idx="18">
                  <c:v>101381.74</c:v>
                </c:pt>
                <c:pt idx="19">
                  <c:v>101144.34</c:v>
                </c:pt>
                <c:pt idx="20">
                  <c:v>100916.37</c:v>
                </c:pt>
                <c:pt idx="21">
                  <c:v>100682.63</c:v>
                </c:pt>
                <c:pt idx="22">
                  <c:v>100458.20999999999</c:v>
                </c:pt>
                <c:pt idx="23">
                  <c:v>100228.16</c:v>
                </c:pt>
                <c:pt idx="24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288-4F7B-A24C-3A795FBF1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5705104"/>
        <c:axId val="1135725488"/>
      </c:lineChart>
      <c:dateAx>
        <c:axId val="1135705104"/>
        <c:scaling>
          <c:orientation val="minMax"/>
        </c:scaling>
        <c:delete val="0"/>
        <c:axPos val="b"/>
        <c:numFmt formatCode="[$-809]mmm\ 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35725488"/>
        <c:crosses val="autoZero"/>
        <c:auto val="1"/>
        <c:lblOffset val="100"/>
        <c:baseTimeUnit val="months"/>
        <c:majorUnit val="3"/>
        <c:majorTimeUnit val="months"/>
        <c:minorUnit val="3"/>
        <c:minorTimeUnit val="months"/>
      </c:dateAx>
      <c:valAx>
        <c:axId val="1135725488"/>
        <c:scaling>
          <c:orientation val="minMax"/>
          <c:min val="99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3570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20862831351525"/>
          <c:y val="0.9382434608184802"/>
          <c:w val="0.82467965397720022"/>
          <c:h val="4.55581863116690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Day 1 ECL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'Day 1 ECL'!$B$71</c:f>
              <c:strCache>
                <c:ptCount val="1"/>
                <c:pt idx="0">
                  <c:v>Expected CF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'Day 1 ECL'!$A$72:$A$96</c:f>
              <c:numCache>
                <c:formatCode>m/d/yyyy</c:formatCode>
                <c:ptCount val="2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</c:numCache>
            </c:numRef>
          </c:cat>
          <c:val>
            <c:numRef>
              <c:f>'Day 1 ECL'!$B$72:$B$96</c:f>
              <c:numCache>
                <c:formatCode>_(* #,##0.00_);_(* \(#,##0.00\);_(* "-"??_);_(@_)</c:formatCode>
                <c:ptCount val="25"/>
                <c:pt idx="0">
                  <c:v>94000.000095345065</c:v>
                </c:pt>
                <c:pt idx="1">
                  <c:v>94010.4879708152</c:v>
                </c:pt>
                <c:pt idx="2">
                  <c:v>94023.676554640289</c:v>
                </c:pt>
                <c:pt idx="3">
                  <c:v>94038.018370529404</c:v>
                </c:pt>
                <c:pt idx="4">
                  <c:v>94054.473629298809</c:v>
                </c:pt>
                <c:pt idx="5">
                  <c:v>94071.979776061868</c:v>
                </c:pt>
                <c:pt idx="6">
                  <c:v>94091.728699515646</c:v>
                </c:pt>
                <c:pt idx="7">
                  <c:v>94113.161867225528</c:v>
                </c:pt>
                <c:pt idx="8">
                  <c:v>94135.51520480396</c:v>
                </c:pt>
                <c:pt idx="9">
                  <c:v>94160.283165400586</c:v>
                </c:pt>
                <c:pt idx="10">
                  <c:v>94185.867026201871</c:v>
                </c:pt>
                <c:pt idx="11">
                  <c:v>94213.997332225554</c:v>
                </c:pt>
                <c:pt idx="12">
                  <c:v>94243.847003004092</c:v>
                </c:pt>
                <c:pt idx="13">
                  <c:v>94293.617600037061</c:v>
                </c:pt>
                <c:pt idx="14">
                  <c:v>94350.291841786835</c:v>
                </c:pt>
                <c:pt idx="15">
                  <c:v>94406.73032176774</c:v>
                </c:pt>
                <c:pt idx="16">
                  <c:v>94466.679712595695</c:v>
                </c:pt>
                <c:pt idx="17">
                  <c:v>94526.290758033167</c:v>
                </c:pt>
                <c:pt idx="18">
                  <c:v>94589.552357693872</c:v>
                </c:pt>
                <c:pt idx="19">
                  <c:v>94654.492570735747</c:v>
                </c:pt>
                <c:pt idx="20">
                  <c:v>94718.963355222833</c:v>
                </c:pt>
                <c:pt idx="21">
                  <c:v>94787.247011991145</c:v>
                </c:pt>
                <c:pt idx="22">
                  <c:v>94854.956725994343</c:v>
                </c:pt>
                <c:pt idx="23">
                  <c:v>94926.62145050391</c:v>
                </c:pt>
                <c:pt idx="24">
                  <c:v>95000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B-4144-851C-8B5F5056E748}"/>
            </c:ext>
          </c:extLst>
        </c:ser>
        <c:ser>
          <c:idx val="1"/>
          <c:order val="1"/>
          <c:tx>
            <c:strRef>
              <c:f>'Day 1 ECL'!$C$71</c:f>
              <c:strCache>
                <c:ptCount val="1"/>
                <c:pt idx="0">
                  <c:v>Contractual CF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'Day 1 ECL'!$A$72:$A$96</c:f>
              <c:numCache>
                <c:formatCode>m/d/yyyy</c:formatCode>
                <c:ptCount val="2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</c:numCache>
            </c:numRef>
          </c:cat>
          <c:val>
            <c:numRef>
              <c:f>'Day 1 ECL'!$C$72:$C$96</c:f>
              <c:numCache>
                <c:formatCode>_(* #,##0.00_);_(* \(#,##0.00\);_(* "-"??_);_(@_)</c:formatCode>
                <c:ptCount val="25"/>
                <c:pt idx="0">
                  <c:v>99913.323900487667</c:v>
                </c:pt>
                <c:pt idx="1">
                  <c:v>99907.836267359657</c:v>
                </c:pt>
                <c:pt idx="2">
                  <c:v>99903.429674272251</c:v>
                </c:pt>
                <c:pt idx="3">
                  <c:v>99900.841838621709</c:v>
                </c:pt>
                <c:pt idx="4">
                  <c:v>99899.907419485986</c:v>
                </c:pt>
                <c:pt idx="5">
                  <c:v>99900.693604563668</c:v>
                </c:pt>
                <c:pt idx="6">
                  <c:v>99903.260046982148</c:v>
                </c:pt>
                <c:pt idx="7">
                  <c:v>99907.616685589135</c:v>
                </c:pt>
                <c:pt idx="8">
                  <c:v>99913.544358030791</c:v>
                </c:pt>
                <c:pt idx="9">
                  <c:v>99921.445573674966</c:v>
                </c:pt>
                <c:pt idx="10">
                  <c:v>99930.81762320218</c:v>
                </c:pt>
                <c:pt idx="11">
                  <c:v>99942.292701690807</c:v>
                </c:pt>
                <c:pt idx="12">
                  <c:v>99955.595306216463</c:v>
                </c:pt>
                <c:pt idx="13">
                  <c:v>99950.267628930975</c:v>
                </c:pt>
                <c:pt idx="14">
                  <c:v>99946.038835934145</c:v>
                </c:pt>
                <c:pt idx="15">
                  <c:v>99943.623774228559</c:v>
                </c:pt>
                <c:pt idx="16">
                  <c:v>99942.868624193448</c:v>
                </c:pt>
                <c:pt idx="17">
                  <c:v>99943.829010699352</c:v>
                </c:pt>
                <c:pt idx="18">
                  <c:v>99946.57620336565</c:v>
                </c:pt>
                <c:pt idx="19">
                  <c:v>99951.11434961803</c:v>
                </c:pt>
                <c:pt idx="20">
                  <c:v>99957.218398752331</c:v>
                </c:pt>
                <c:pt idx="21">
                  <c:v>99965.302621684255</c:v>
                </c:pt>
                <c:pt idx="22">
                  <c:v>99974.852505153816</c:v>
                </c:pt>
                <c:pt idx="23">
                  <c:v>99986.51210296285</c:v>
                </c:pt>
                <c:pt idx="24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B-4144-851C-8B5F5056E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5676400"/>
        <c:axId val="1135681808"/>
      </c:lineChart>
      <c:dateAx>
        <c:axId val="1135676400"/>
        <c:scaling>
          <c:orientation val="minMax"/>
        </c:scaling>
        <c:delete val="0"/>
        <c:axPos val="b"/>
        <c:numFmt formatCode="[$-809]mmm\ 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35681808"/>
        <c:crosses val="autoZero"/>
        <c:auto val="1"/>
        <c:lblOffset val="100"/>
        <c:baseTimeUnit val="months"/>
        <c:majorUnit val="3"/>
        <c:majorTimeUnit val="months"/>
      </c:dateAx>
      <c:valAx>
        <c:axId val="113568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3567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15</xdr:row>
      <xdr:rowOff>4762</xdr:rowOff>
    </xdr:from>
    <xdr:to>
      <xdr:col>16</xdr:col>
      <xdr:colOff>466725</xdr:colOff>
      <xdr:row>29</xdr:row>
      <xdr:rowOff>80962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8ABCEF4-1158-43CC-AAAA-D71114201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16</xdr:row>
      <xdr:rowOff>4762</xdr:rowOff>
    </xdr:from>
    <xdr:to>
      <xdr:col>17</xdr:col>
      <xdr:colOff>466725</xdr:colOff>
      <xdr:row>30</xdr:row>
      <xdr:rowOff>80962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CD3ED6C-DC4D-4FEF-999B-1D253283B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161925</xdr:colOff>
      <xdr:row>46</xdr:row>
      <xdr:rowOff>4762</xdr:rowOff>
    </xdr:from>
    <xdr:to>
      <xdr:col>17</xdr:col>
      <xdr:colOff>466725</xdr:colOff>
      <xdr:row>60</xdr:row>
      <xdr:rowOff>80962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72603FB-B284-45D9-83CE-7D4E431EE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17</xdr:row>
      <xdr:rowOff>4762</xdr:rowOff>
    </xdr:from>
    <xdr:to>
      <xdr:col>16</xdr:col>
      <xdr:colOff>466725</xdr:colOff>
      <xdr:row>31</xdr:row>
      <xdr:rowOff>80962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AF51D0-F3FA-4698-AF2E-EFA44A0BB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459727</xdr:colOff>
      <xdr:row>125</xdr:row>
      <xdr:rowOff>9721</xdr:rowOff>
    </xdr:from>
    <xdr:to>
      <xdr:col>13</xdr:col>
      <xdr:colOff>349898</xdr:colOff>
      <xdr:row>149</xdr:row>
      <xdr:rowOff>48597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FF88E97-263E-4959-AEA1-6AB5CF8E5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233265</xdr:colOff>
      <xdr:row>72</xdr:row>
      <xdr:rowOff>86307</xdr:rowOff>
    </xdr:from>
    <xdr:to>
      <xdr:col>12</xdr:col>
      <xdr:colOff>26241</xdr:colOff>
      <xdr:row>91</xdr:row>
      <xdr:rowOff>38877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5745402-6AF1-49FD-BBB0-049054488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C609-1438-4C6F-AD45-2C11B3F17656}">
  <dimension ref="A1:H33"/>
  <sheetViews>
    <sheetView tabSelected="1" zoomScale="98" zoomScaleNormal="98" workbookViewId="0"/>
  </sheetViews>
  <sheetFormatPr defaultRowHeight="15" x14ac:dyDescent="0.25"/>
  <cols>
    <col min="1" max="1" width="10.42578125" bestFit="1" customWidth="1"/>
    <col min="2" max="3" width="11.5703125" bestFit="1" customWidth="1"/>
    <col min="4" max="4" width="10.42578125" bestFit="1" customWidth="1"/>
    <col min="5" max="5" width="10.140625" bestFit="1" customWidth="1"/>
    <col min="6" max="6" width="11.5703125" bestFit="1" customWidth="1"/>
    <col min="7" max="7" width="14.42578125" bestFit="1" customWidth="1"/>
    <col min="8" max="8" width="11.5703125" bestFit="1" customWidth="1"/>
  </cols>
  <sheetData>
    <row r="1" spans="1:8" ht="15.75" thickBot="1" x14ac:dyDescent="0.3">
      <c r="B1" s="7" t="s">
        <v>13</v>
      </c>
      <c r="D1" t="s">
        <v>2</v>
      </c>
      <c r="E1" t="s">
        <v>1</v>
      </c>
      <c r="F1" t="s">
        <v>3</v>
      </c>
      <c r="G1" s="4" t="s">
        <v>6</v>
      </c>
    </row>
    <row r="2" spans="1:8" ht="16.5" thickTop="1" thickBot="1" x14ac:dyDescent="0.3">
      <c r="A2" s="1" t="s">
        <v>0</v>
      </c>
      <c r="B2" s="10">
        <v>99.9</v>
      </c>
      <c r="D2" s="2">
        <v>44228</v>
      </c>
      <c r="E2" s="19"/>
      <c r="F2" s="19">
        <f>-B2*B4/100</f>
        <v>-99900</v>
      </c>
      <c r="G2" s="20">
        <f>E2+F2</f>
        <v>-99900</v>
      </c>
    </row>
    <row r="3" spans="1:8" ht="16.5" thickTop="1" thickBot="1" x14ac:dyDescent="0.3">
      <c r="A3" s="1" t="s">
        <v>1</v>
      </c>
      <c r="B3" s="11">
        <v>0.05</v>
      </c>
      <c r="D3" s="2">
        <v>44593</v>
      </c>
      <c r="E3" s="19">
        <f>B4*B3</f>
        <v>5000</v>
      </c>
      <c r="F3" s="19"/>
      <c r="G3" s="20">
        <f t="shared" ref="G3:G4" si="0">E3+F3</f>
        <v>5000</v>
      </c>
    </row>
    <row r="4" spans="1:8" ht="16.5" thickTop="1" thickBot="1" x14ac:dyDescent="0.3">
      <c r="A4" s="1" t="s">
        <v>4</v>
      </c>
      <c r="B4" s="10">
        <v>100000</v>
      </c>
      <c r="D4" s="2">
        <v>44958</v>
      </c>
      <c r="E4" s="19">
        <f>B3*B4</f>
        <v>5000</v>
      </c>
      <c r="F4" s="19">
        <f>B4</f>
        <v>100000</v>
      </c>
      <c r="G4" s="20">
        <f t="shared" si="0"/>
        <v>105000</v>
      </c>
    </row>
    <row r="5" spans="1:8" ht="15.75" thickTop="1" x14ac:dyDescent="0.25"/>
    <row r="6" spans="1:8" x14ac:dyDescent="0.25">
      <c r="D6" t="s">
        <v>5</v>
      </c>
      <c r="E6" s="5">
        <f>XIRR(G2:G4,D2:D4,1%)</f>
        <v>5.0538210868835462E-2</v>
      </c>
    </row>
    <row r="8" spans="1:8" x14ac:dyDescent="0.25">
      <c r="A8" t="s">
        <v>2</v>
      </c>
      <c r="B8" t="s">
        <v>7</v>
      </c>
      <c r="C8" t="s">
        <v>8</v>
      </c>
      <c r="D8" t="s">
        <v>9</v>
      </c>
      <c r="E8" t="s">
        <v>1</v>
      </c>
      <c r="F8" t="s">
        <v>12</v>
      </c>
      <c r="G8" t="s">
        <v>10</v>
      </c>
      <c r="H8" t="s">
        <v>11</v>
      </c>
    </row>
    <row r="9" spans="1:8" x14ac:dyDescent="0.25">
      <c r="A9" s="2">
        <v>44228</v>
      </c>
      <c r="B9" s="3">
        <f>B2*B4/100</f>
        <v>99900</v>
      </c>
      <c r="C9" s="3">
        <f>IF($D$3&gt;=A9,$G$3/(1+$E$6)^(($D$3-A9)/365),0)+IF($D$4&gt;=A9,$G$4/(1+$E$6)^(($D$4-A9)/365),0)</f>
        <v>99900.00077747427</v>
      </c>
      <c r="D9" s="3">
        <f>IF(AND(A9&gt;$D$2,A9&lt;$D$3),$E$3*(A9-$D$2)/365,0)+IF(AND(A9&gt;$D$3,A9&lt;$D$4),$E$4*(A9-$D$3)/365,0)</f>
        <v>0</v>
      </c>
      <c r="E9" s="3">
        <f>IF(A9=$D$3,$E$3,0)+IF(A9=$D$4,$E$4,0)</f>
        <v>0</v>
      </c>
      <c r="F9" s="3">
        <v>0</v>
      </c>
      <c r="G9" s="6">
        <f>C9-D9-B9-E9</f>
        <v>7.7747426985297352E-4</v>
      </c>
      <c r="H9" s="3">
        <f t="shared" ref="H9:H33" si="1">B9+G9</f>
        <v>99900.00077747427</v>
      </c>
    </row>
    <row r="10" spans="1:8" x14ac:dyDescent="0.25">
      <c r="A10" s="2">
        <v>44256</v>
      </c>
      <c r="B10" s="3">
        <f>H9</f>
        <v>99900.00077747427</v>
      </c>
      <c r="C10" s="3">
        <f>ROUND(IF($D$3&gt;=A10,$G$3/(1+$E$6)^(($D$3-A10)/365),0)+IF($D$4&gt;=A10,$G$4/(1+$E$6)^(($D$4-A10)/365),0),2)</f>
        <v>100278.55</v>
      </c>
      <c r="D10" s="3">
        <f>ROUND(IF(AND(A10&gt;$D$2,A10&lt;$D$3),$E$3*(A10-$D$2)/365,0)+IF(AND(A10&gt;$D$3,A10&lt;$D$4),$E$4*(A10-$D$3)/365,0),2)</f>
        <v>383.56</v>
      </c>
      <c r="E10" s="3">
        <f>IF(A10=$D$3,$E$3,0)+IF(A10=$D$4,$E$4,0)</f>
        <v>0</v>
      </c>
      <c r="F10" s="3">
        <f>D10-D9+E10</f>
        <v>383.56</v>
      </c>
      <c r="G10" s="6">
        <f t="shared" ref="G10:G33" si="2">C10-D10-B10-E10</f>
        <v>-5.0107774742646143</v>
      </c>
      <c r="H10" s="3">
        <f t="shared" si="1"/>
        <v>99894.99</v>
      </c>
    </row>
    <row r="11" spans="1:8" x14ac:dyDescent="0.25">
      <c r="A11" s="2">
        <v>44287</v>
      </c>
      <c r="B11" s="3">
        <f t="shared" ref="B11:B33" si="3">H10</f>
        <v>99894.99</v>
      </c>
      <c r="C11" s="3">
        <f t="shared" ref="C11:C33" si="4">ROUND(IF($D$3&gt;=A11,$G$3/(1+$E$6)^(($D$3-A11)/365),0)+IF($D$4&gt;=A11,$G$4/(1+$E$6)^(($D$4-A11)/365),0),2)</f>
        <v>100699.33</v>
      </c>
      <c r="D11" s="3">
        <f t="shared" ref="D11:D33" si="5">ROUND(IF(AND(A11&gt;$D$2,A11&lt;$D$3),$E$3*(A11-$D$2)/365,0)+IF(AND(A11&gt;$D$3,A11&lt;$D$4),$E$4*(A11-$D$3)/365,0),2)</f>
        <v>808.22</v>
      </c>
      <c r="E11" s="3">
        <f t="shared" ref="E11:E33" si="6">IF(A11=$D$3,$E$3,0)+IF(A11=$D$4,$E$4,0)</f>
        <v>0</v>
      </c>
      <c r="F11" s="3">
        <f t="shared" ref="F11:F33" si="7">D11-D10+E11</f>
        <v>424.66</v>
      </c>
      <c r="G11" s="6">
        <f t="shared" si="2"/>
        <v>-3.8800000000046566</v>
      </c>
      <c r="H11" s="3">
        <f t="shared" si="1"/>
        <v>99891.11</v>
      </c>
    </row>
    <row r="12" spans="1:8" x14ac:dyDescent="0.25">
      <c r="A12" s="2">
        <v>44317</v>
      </c>
      <c r="B12" s="3">
        <f t="shared" si="3"/>
        <v>99891.11</v>
      </c>
      <c r="C12" s="3">
        <f t="shared" si="4"/>
        <v>101108.22</v>
      </c>
      <c r="D12" s="3">
        <f t="shared" si="5"/>
        <v>1219.18</v>
      </c>
      <c r="E12" s="3">
        <f t="shared" si="6"/>
        <v>0</v>
      </c>
      <c r="F12" s="3">
        <f t="shared" si="7"/>
        <v>410.96000000000004</v>
      </c>
      <c r="G12" s="6">
        <f t="shared" si="2"/>
        <v>-2.069999999992433</v>
      </c>
      <c r="H12" s="3">
        <f t="shared" si="1"/>
        <v>99889.040000000008</v>
      </c>
    </row>
    <row r="13" spans="1:8" x14ac:dyDescent="0.25">
      <c r="A13" s="2">
        <v>44348</v>
      </c>
      <c r="B13" s="3">
        <f t="shared" si="3"/>
        <v>99889.040000000008</v>
      </c>
      <c r="C13" s="3">
        <f t="shared" si="4"/>
        <v>101532.48</v>
      </c>
      <c r="D13" s="3">
        <f t="shared" si="5"/>
        <v>1643.84</v>
      </c>
      <c r="E13" s="3">
        <f t="shared" si="6"/>
        <v>0</v>
      </c>
      <c r="F13" s="3">
        <f t="shared" si="7"/>
        <v>424.65999999999985</v>
      </c>
      <c r="G13" s="6">
        <f t="shared" si="2"/>
        <v>-0.40000000000873115</v>
      </c>
      <c r="H13" s="3">
        <f t="shared" si="1"/>
        <v>99888.639999999999</v>
      </c>
    </row>
    <row r="14" spans="1:8" x14ac:dyDescent="0.25">
      <c r="A14" s="2">
        <v>44378</v>
      </c>
      <c r="B14" s="3">
        <f t="shared" si="3"/>
        <v>99888.639999999999</v>
      </c>
      <c r="C14" s="3">
        <f t="shared" si="4"/>
        <v>101944.75</v>
      </c>
      <c r="D14" s="3">
        <f t="shared" si="5"/>
        <v>2054.79</v>
      </c>
      <c r="E14" s="3">
        <f t="shared" si="6"/>
        <v>0</v>
      </c>
      <c r="F14" s="3">
        <f t="shared" si="7"/>
        <v>410.95000000000005</v>
      </c>
      <c r="G14" s="6">
        <f t="shared" si="2"/>
        <v>1.3200000000069849</v>
      </c>
      <c r="H14" s="3">
        <f t="shared" si="1"/>
        <v>99889.96</v>
      </c>
    </row>
    <row r="15" spans="1:8" x14ac:dyDescent="0.25">
      <c r="A15" s="2">
        <v>44409</v>
      </c>
      <c r="B15" s="3">
        <f t="shared" si="3"/>
        <v>99889.96</v>
      </c>
      <c r="C15" s="3">
        <f t="shared" si="4"/>
        <v>102372.53</v>
      </c>
      <c r="D15" s="3">
        <f t="shared" si="5"/>
        <v>2479.4499999999998</v>
      </c>
      <c r="E15" s="3">
        <f t="shared" si="6"/>
        <v>0</v>
      </c>
      <c r="F15" s="3">
        <f t="shared" si="7"/>
        <v>424.65999999999985</v>
      </c>
      <c r="G15" s="6">
        <f t="shared" si="2"/>
        <v>3.1199999999953434</v>
      </c>
      <c r="H15" s="3">
        <f t="shared" si="1"/>
        <v>99893.08</v>
      </c>
    </row>
    <row r="16" spans="1:8" x14ac:dyDescent="0.25">
      <c r="A16" s="2">
        <v>44440</v>
      </c>
      <c r="B16" s="3">
        <f t="shared" si="3"/>
        <v>99893.08</v>
      </c>
      <c r="C16" s="3">
        <f t="shared" si="4"/>
        <v>102802.1</v>
      </c>
      <c r="D16" s="3">
        <f t="shared" si="5"/>
        <v>2904.11</v>
      </c>
      <c r="E16" s="3">
        <f t="shared" si="6"/>
        <v>0</v>
      </c>
      <c r="F16" s="3">
        <f t="shared" si="7"/>
        <v>424.66000000000031</v>
      </c>
      <c r="G16" s="6">
        <f t="shared" si="2"/>
        <v>4.9100000000034925</v>
      </c>
      <c r="H16" s="3">
        <f t="shared" si="1"/>
        <v>99897.99</v>
      </c>
    </row>
    <row r="17" spans="1:8" x14ac:dyDescent="0.25">
      <c r="A17" s="2">
        <v>44470</v>
      </c>
      <c r="B17" s="3">
        <f t="shared" si="3"/>
        <v>99897.99</v>
      </c>
      <c r="C17" s="3">
        <f t="shared" si="4"/>
        <v>103219.52</v>
      </c>
      <c r="D17" s="3">
        <f t="shared" si="5"/>
        <v>3315.07</v>
      </c>
      <c r="E17" s="3">
        <f t="shared" si="6"/>
        <v>0</v>
      </c>
      <c r="F17" s="3">
        <f t="shared" si="7"/>
        <v>410.96000000000004</v>
      </c>
      <c r="G17" s="6">
        <f t="shared" si="2"/>
        <v>6.4599999999918509</v>
      </c>
      <c r="H17" s="3">
        <f t="shared" si="1"/>
        <v>99904.45</v>
      </c>
    </row>
    <row r="18" spans="1:8" x14ac:dyDescent="0.25">
      <c r="A18" s="2">
        <v>44501</v>
      </c>
      <c r="B18" s="3">
        <f t="shared" si="3"/>
        <v>99904.45</v>
      </c>
      <c r="C18" s="3">
        <f t="shared" si="4"/>
        <v>103652.64</v>
      </c>
      <c r="D18" s="3">
        <f t="shared" si="5"/>
        <v>3739.73</v>
      </c>
      <c r="E18" s="3">
        <f t="shared" si="6"/>
        <v>0</v>
      </c>
      <c r="F18" s="3">
        <f t="shared" si="7"/>
        <v>424.65999999999985</v>
      </c>
      <c r="G18" s="6">
        <f t="shared" si="2"/>
        <v>8.4600000000064028</v>
      </c>
      <c r="H18" s="3">
        <f t="shared" si="1"/>
        <v>99912.91</v>
      </c>
    </row>
    <row r="19" spans="1:8" x14ac:dyDescent="0.25">
      <c r="A19" s="2">
        <v>44531</v>
      </c>
      <c r="B19" s="3">
        <f t="shared" si="3"/>
        <v>99912.91</v>
      </c>
      <c r="C19" s="3">
        <f t="shared" si="4"/>
        <v>104073.52</v>
      </c>
      <c r="D19" s="3">
        <f t="shared" si="5"/>
        <v>4150.68</v>
      </c>
      <c r="E19" s="3">
        <f t="shared" si="6"/>
        <v>0</v>
      </c>
      <c r="F19" s="3">
        <f t="shared" si="7"/>
        <v>410.95000000000027</v>
      </c>
      <c r="G19" s="6">
        <f t="shared" si="2"/>
        <v>9.9299999999930151</v>
      </c>
      <c r="H19" s="3">
        <f t="shared" si="1"/>
        <v>99922.84</v>
      </c>
    </row>
    <row r="20" spans="1:8" x14ac:dyDescent="0.25">
      <c r="A20" s="2">
        <v>44562</v>
      </c>
      <c r="B20" s="3">
        <f t="shared" si="3"/>
        <v>99922.84</v>
      </c>
      <c r="C20" s="3">
        <f t="shared" si="4"/>
        <v>104510.23</v>
      </c>
      <c r="D20" s="3">
        <f t="shared" si="5"/>
        <v>4575.34</v>
      </c>
      <c r="E20" s="3">
        <f t="shared" si="6"/>
        <v>0</v>
      </c>
      <c r="F20" s="3">
        <f t="shared" si="7"/>
        <v>424.65999999999985</v>
      </c>
      <c r="G20" s="6">
        <f t="shared" si="2"/>
        <v>12.05000000000291</v>
      </c>
      <c r="H20" s="3">
        <f t="shared" si="1"/>
        <v>99934.89</v>
      </c>
    </row>
    <row r="21" spans="1:8" x14ac:dyDescent="0.25">
      <c r="A21" s="2">
        <v>44593</v>
      </c>
      <c r="B21" s="3">
        <f t="shared" si="3"/>
        <v>99934.89</v>
      </c>
      <c r="C21" s="3">
        <f t="shared" si="4"/>
        <v>104948.77</v>
      </c>
      <c r="D21" s="3">
        <f t="shared" si="5"/>
        <v>0</v>
      </c>
      <c r="E21" s="3">
        <f t="shared" si="6"/>
        <v>5000</v>
      </c>
      <c r="F21" s="3">
        <f t="shared" si="7"/>
        <v>424.65999999999985</v>
      </c>
      <c r="G21" s="6">
        <f t="shared" si="2"/>
        <v>13.880000000004657</v>
      </c>
      <c r="H21" s="3">
        <f t="shared" si="1"/>
        <v>99948.77</v>
      </c>
    </row>
    <row r="22" spans="1:8" x14ac:dyDescent="0.25">
      <c r="A22" s="2">
        <v>44621</v>
      </c>
      <c r="B22" s="3">
        <f t="shared" si="3"/>
        <v>99948.77</v>
      </c>
      <c r="C22" s="3">
        <f t="shared" si="4"/>
        <v>100327.5</v>
      </c>
      <c r="D22" s="3">
        <f t="shared" si="5"/>
        <v>383.56</v>
      </c>
      <c r="E22" s="3">
        <f t="shared" si="6"/>
        <v>0</v>
      </c>
      <c r="F22" s="3">
        <f t="shared" si="7"/>
        <v>383.56</v>
      </c>
      <c r="G22" s="6">
        <f t="shared" si="2"/>
        <v>-4.8300000000017462</v>
      </c>
      <c r="H22" s="3">
        <f t="shared" si="1"/>
        <v>99943.94</v>
      </c>
    </row>
    <row r="23" spans="1:8" x14ac:dyDescent="0.25">
      <c r="A23" s="2">
        <v>44652</v>
      </c>
      <c r="B23" s="3">
        <f t="shared" si="3"/>
        <v>99943.94</v>
      </c>
      <c r="C23" s="3">
        <f t="shared" si="4"/>
        <v>100748.49</v>
      </c>
      <c r="D23" s="3">
        <f t="shared" si="5"/>
        <v>808.22</v>
      </c>
      <c r="E23" s="3">
        <f t="shared" si="6"/>
        <v>0</v>
      </c>
      <c r="F23" s="3">
        <f t="shared" si="7"/>
        <v>424.66</v>
      </c>
      <c r="G23" s="6">
        <f t="shared" si="2"/>
        <v>-3.6699999999982538</v>
      </c>
      <c r="H23" s="3">
        <f t="shared" si="1"/>
        <v>99940.27</v>
      </c>
    </row>
    <row r="24" spans="1:8" x14ac:dyDescent="0.25">
      <c r="A24" s="2">
        <v>44682</v>
      </c>
      <c r="B24" s="3">
        <f t="shared" si="3"/>
        <v>99940.27</v>
      </c>
      <c r="C24" s="3">
        <f t="shared" si="4"/>
        <v>101157.58</v>
      </c>
      <c r="D24" s="3">
        <f t="shared" si="5"/>
        <v>1219.18</v>
      </c>
      <c r="E24" s="3">
        <f t="shared" si="6"/>
        <v>0</v>
      </c>
      <c r="F24" s="3">
        <f t="shared" si="7"/>
        <v>410.96000000000004</v>
      </c>
      <c r="G24" s="6">
        <f t="shared" si="2"/>
        <v>-1.8699999999953434</v>
      </c>
      <c r="H24" s="3">
        <f t="shared" si="1"/>
        <v>99938.400000000009</v>
      </c>
    </row>
    <row r="25" spans="1:8" x14ac:dyDescent="0.25">
      <c r="A25" s="2">
        <v>44713</v>
      </c>
      <c r="B25" s="3">
        <f t="shared" si="3"/>
        <v>99938.400000000009</v>
      </c>
      <c r="C25" s="3">
        <f t="shared" si="4"/>
        <v>101582.05</v>
      </c>
      <c r="D25" s="3">
        <f t="shared" si="5"/>
        <v>1643.84</v>
      </c>
      <c r="E25" s="3">
        <f t="shared" si="6"/>
        <v>0</v>
      </c>
      <c r="F25" s="3">
        <f t="shared" si="7"/>
        <v>424.65999999999985</v>
      </c>
      <c r="G25" s="6">
        <f t="shared" si="2"/>
        <v>-0.19000000000232831</v>
      </c>
      <c r="H25" s="3">
        <f t="shared" si="1"/>
        <v>99938.21</v>
      </c>
    </row>
    <row r="26" spans="1:8" x14ac:dyDescent="0.25">
      <c r="A26" s="2">
        <v>44743</v>
      </c>
      <c r="B26" s="3">
        <f t="shared" si="3"/>
        <v>99938.21</v>
      </c>
      <c r="C26" s="3">
        <f t="shared" si="4"/>
        <v>101994.52</v>
      </c>
      <c r="D26" s="3">
        <f t="shared" si="5"/>
        <v>2054.79</v>
      </c>
      <c r="E26" s="3">
        <f t="shared" si="6"/>
        <v>0</v>
      </c>
      <c r="F26" s="3">
        <f t="shared" si="7"/>
        <v>410.95000000000005</v>
      </c>
      <c r="G26" s="6">
        <f t="shared" si="2"/>
        <v>1.5200000000040745</v>
      </c>
      <c r="H26" s="3">
        <f t="shared" si="1"/>
        <v>99939.73000000001</v>
      </c>
    </row>
    <row r="27" spans="1:8" x14ac:dyDescent="0.25">
      <c r="A27" s="2">
        <v>44774</v>
      </c>
      <c r="B27" s="3">
        <f t="shared" si="3"/>
        <v>99939.73000000001</v>
      </c>
      <c r="C27" s="3">
        <f t="shared" si="4"/>
        <v>102422.5</v>
      </c>
      <c r="D27" s="3">
        <f t="shared" si="5"/>
        <v>2479.4499999999998</v>
      </c>
      <c r="E27" s="3">
        <f t="shared" si="6"/>
        <v>0</v>
      </c>
      <c r="F27" s="3">
        <f t="shared" si="7"/>
        <v>424.65999999999985</v>
      </c>
      <c r="G27" s="6">
        <f t="shared" si="2"/>
        <v>3.319999999992433</v>
      </c>
      <c r="H27" s="3">
        <f t="shared" si="1"/>
        <v>99943.05</v>
      </c>
    </row>
    <row r="28" spans="1:8" x14ac:dyDescent="0.25">
      <c r="A28" s="2">
        <v>44805</v>
      </c>
      <c r="B28" s="3">
        <f t="shared" si="3"/>
        <v>99943.05</v>
      </c>
      <c r="C28" s="3">
        <f t="shared" si="4"/>
        <v>102852.28</v>
      </c>
      <c r="D28" s="3">
        <f t="shared" si="5"/>
        <v>2904.11</v>
      </c>
      <c r="E28" s="3">
        <f t="shared" si="6"/>
        <v>0</v>
      </c>
      <c r="F28" s="3">
        <f t="shared" si="7"/>
        <v>424.66000000000031</v>
      </c>
      <c r="G28" s="6">
        <f t="shared" si="2"/>
        <v>5.1199999999953434</v>
      </c>
      <c r="H28" s="3">
        <f t="shared" si="1"/>
        <v>99948.17</v>
      </c>
    </row>
    <row r="29" spans="1:8" x14ac:dyDescent="0.25">
      <c r="A29" s="2">
        <v>44835</v>
      </c>
      <c r="B29" s="3">
        <f t="shared" si="3"/>
        <v>99948.17</v>
      </c>
      <c r="C29" s="3">
        <f t="shared" si="4"/>
        <v>103269.91</v>
      </c>
      <c r="D29" s="3">
        <f t="shared" si="5"/>
        <v>3315.07</v>
      </c>
      <c r="E29" s="3">
        <f t="shared" si="6"/>
        <v>0</v>
      </c>
      <c r="F29" s="3">
        <f t="shared" si="7"/>
        <v>410.96000000000004</v>
      </c>
      <c r="G29" s="6">
        <f t="shared" si="2"/>
        <v>6.6699999999982538</v>
      </c>
      <c r="H29" s="3">
        <f t="shared" si="1"/>
        <v>99954.84</v>
      </c>
    </row>
    <row r="30" spans="1:8" x14ac:dyDescent="0.25">
      <c r="A30" s="2">
        <v>44866</v>
      </c>
      <c r="B30" s="3">
        <f t="shared" si="3"/>
        <v>99954.84</v>
      </c>
      <c r="C30" s="3">
        <f t="shared" si="4"/>
        <v>103703.24</v>
      </c>
      <c r="D30" s="3">
        <f t="shared" si="5"/>
        <v>3739.73</v>
      </c>
      <c r="E30" s="3">
        <f t="shared" si="6"/>
        <v>0</v>
      </c>
      <c r="F30" s="3">
        <f t="shared" si="7"/>
        <v>424.65999999999985</v>
      </c>
      <c r="G30" s="6">
        <f t="shared" si="2"/>
        <v>8.6700000000128057</v>
      </c>
      <c r="H30" s="3">
        <f t="shared" si="1"/>
        <v>99963.510000000009</v>
      </c>
    </row>
    <row r="31" spans="1:8" x14ac:dyDescent="0.25">
      <c r="A31" s="2">
        <v>44896</v>
      </c>
      <c r="B31" s="3">
        <f t="shared" si="3"/>
        <v>99963.510000000009</v>
      </c>
      <c r="C31" s="3">
        <f t="shared" si="4"/>
        <v>104124.33</v>
      </c>
      <c r="D31" s="3">
        <f t="shared" si="5"/>
        <v>4150.68</v>
      </c>
      <c r="E31" s="3">
        <f t="shared" si="6"/>
        <v>0</v>
      </c>
      <c r="F31" s="3">
        <f t="shared" si="7"/>
        <v>410.95000000000027</v>
      </c>
      <c r="G31" s="6">
        <f t="shared" si="2"/>
        <v>10.139999999984866</v>
      </c>
      <c r="H31" s="3">
        <f t="shared" si="1"/>
        <v>99973.65</v>
      </c>
    </row>
    <row r="32" spans="1:8" x14ac:dyDescent="0.25">
      <c r="A32" s="2">
        <v>44927</v>
      </c>
      <c r="B32" s="3">
        <f t="shared" si="3"/>
        <v>99973.65</v>
      </c>
      <c r="C32" s="3">
        <f t="shared" si="4"/>
        <v>104561.25</v>
      </c>
      <c r="D32" s="3">
        <f t="shared" si="5"/>
        <v>4575.34</v>
      </c>
      <c r="E32" s="3">
        <f t="shared" si="6"/>
        <v>0</v>
      </c>
      <c r="F32" s="3">
        <f t="shared" si="7"/>
        <v>424.65999999999985</v>
      </c>
      <c r="G32" s="6">
        <f t="shared" si="2"/>
        <v>12.260000000009313</v>
      </c>
      <c r="H32" s="3">
        <f t="shared" si="1"/>
        <v>99985.91</v>
      </c>
    </row>
    <row r="33" spans="1:8" x14ac:dyDescent="0.25">
      <c r="A33" s="2">
        <v>44958</v>
      </c>
      <c r="B33" s="3">
        <f t="shared" si="3"/>
        <v>99985.91</v>
      </c>
      <c r="C33" s="3">
        <f t="shared" si="4"/>
        <v>105000</v>
      </c>
      <c r="D33" s="3">
        <f t="shared" si="5"/>
        <v>0</v>
      </c>
      <c r="E33" s="3">
        <f t="shared" si="6"/>
        <v>5000</v>
      </c>
      <c r="F33" s="3">
        <f t="shared" si="7"/>
        <v>424.65999999999985</v>
      </c>
      <c r="G33" s="6">
        <f t="shared" si="2"/>
        <v>14.089999999996508</v>
      </c>
      <c r="H33" s="3">
        <f t="shared" si="1"/>
        <v>100000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734D7-A37D-42A4-B5B0-4D4D18E885FF}">
  <dimension ref="A1:I64"/>
  <sheetViews>
    <sheetView zoomScale="98" zoomScaleNormal="98" workbookViewId="0"/>
  </sheetViews>
  <sheetFormatPr defaultRowHeight="15" x14ac:dyDescent="0.25"/>
  <cols>
    <col min="1" max="1" width="10.42578125" bestFit="1" customWidth="1"/>
    <col min="2" max="4" width="11.5703125" bestFit="1" customWidth="1"/>
    <col min="5" max="5" width="10.140625" bestFit="1" customWidth="1"/>
    <col min="6" max="6" width="11.5703125" bestFit="1" customWidth="1"/>
    <col min="7" max="7" width="14.42578125" bestFit="1" customWidth="1"/>
    <col min="8" max="9" width="11.5703125" bestFit="1" customWidth="1"/>
  </cols>
  <sheetData>
    <row r="1" spans="1:9" ht="15.75" thickBot="1" x14ac:dyDescent="0.3">
      <c r="B1" s="7" t="s">
        <v>13</v>
      </c>
      <c r="D1" t="s">
        <v>2</v>
      </c>
      <c r="E1" t="s">
        <v>1</v>
      </c>
      <c r="F1" t="s">
        <v>3</v>
      </c>
      <c r="G1" s="4" t="s">
        <v>6</v>
      </c>
    </row>
    <row r="2" spans="1:9" ht="16.5" thickTop="1" thickBot="1" x14ac:dyDescent="0.3">
      <c r="A2" s="1" t="s">
        <v>0</v>
      </c>
      <c r="B2" s="10">
        <v>99.9</v>
      </c>
      <c r="D2" s="2">
        <v>44228</v>
      </c>
      <c r="E2" s="19"/>
      <c r="F2" s="19">
        <f>-B2*B4/100</f>
        <v>-99900</v>
      </c>
      <c r="G2" s="20">
        <f>E2+F2</f>
        <v>-99900</v>
      </c>
    </row>
    <row r="3" spans="1:9" ht="16.5" thickTop="1" thickBot="1" x14ac:dyDescent="0.3">
      <c r="A3" s="1" t="s">
        <v>1</v>
      </c>
      <c r="B3" s="11">
        <v>0.05</v>
      </c>
      <c r="D3" s="2">
        <v>44593</v>
      </c>
      <c r="E3" s="19">
        <f>B4*B3</f>
        <v>5000</v>
      </c>
      <c r="F3" s="19"/>
      <c r="G3" s="20">
        <f t="shared" ref="G3:G4" si="0">E3+F3</f>
        <v>5000</v>
      </c>
    </row>
    <row r="4" spans="1:9" ht="16.5" thickTop="1" thickBot="1" x14ac:dyDescent="0.3">
      <c r="A4" s="1" t="s">
        <v>4</v>
      </c>
      <c r="B4" s="10">
        <v>100000</v>
      </c>
      <c r="D4" s="2">
        <v>44958</v>
      </c>
      <c r="E4" s="19">
        <f>B3*B4</f>
        <v>5000</v>
      </c>
      <c r="F4" s="19">
        <f>B4</f>
        <v>100000</v>
      </c>
      <c r="G4" s="20">
        <f t="shared" si="0"/>
        <v>105000</v>
      </c>
    </row>
    <row r="5" spans="1:9" ht="15.75" thickTop="1" x14ac:dyDescent="0.25"/>
    <row r="6" spans="1:9" x14ac:dyDescent="0.25">
      <c r="D6" t="s">
        <v>5</v>
      </c>
      <c r="E6" s="5">
        <f>XIRR(G2:G4,D2:D4,1%)</f>
        <v>5.0538210868835462E-2</v>
      </c>
    </row>
    <row r="7" spans="1:9" x14ac:dyDescent="0.25">
      <c r="E7" s="5"/>
    </row>
    <row r="8" spans="1:9" x14ac:dyDescent="0.25">
      <c r="A8" s="12" t="s">
        <v>19</v>
      </c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t="s">
        <v>2</v>
      </c>
      <c r="B9" t="s">
        <v>7</v>
      </c>
      <c r="C9" t="s">
        <v>15</v>
      </c>
      <c r="D9" t="s">
        <v>14</v>
      </c>
      <c r="E9" t="s">
        <v>9</v>
      </c>
      <c r="F9" t="s">
        <v>1</v>
      </c>
      <c r="G9" t="s">
        <v>12</v>
      </c>
      <c r="H9" t="s">
        <v>10</v>
      </c>
      <c r="I9" t="s">
        <v>11</v>
      </c>
    </row>
    <row r="10" spans="1:9" x14ac:dyDescent="0.25">
      <c r="A10" s="2">
        <v>44228</v>
      </c>
      <c r="B10" s="3">
        <f>B2*B4/100</f>
        <v>99900</v>
      </c>
      <c r="C10" s="3">
        <f>B10</f>
        <v>99900</v>
      </c>
      <c r="D10" s="3">
        <f>C10</f>
        <v>99900</v>
      </c>
      <c r="E10" s="3">
        <f>ROUND(IF(AND(A10&gt;$D$2,A10&lt;$D$3),$E$3*(A10-$D$2)/365,0)+IF(AND(A10&gt;$D$3,A10&lt;$D$4),$E$4*(A10-$D$3)/365,0),2)</f>
        <v>0</v>
      </c>
      <c r="F10" s="3">
        <f t="shared" ref="F10:F34" si="1">IF(A10=$D$3,$E$3,0)+IF(A10=$D$4,$E$4,0)</f>
        <v>0</v>
      </c>
      <c r="G10" s="3">
        <v>0</v>
      </c>
      <c r="H10" s="6">
        <f t="shared" ref="H10:H34" si="2">D10-E10-B10-F10</f>
        <v>0</v>
      </c>
      <c r="I10" s="3">
        <f t="shared" ref="I10:I34" si="3">B10+H10</f>
        <v>99900</v>
      </c>
    </row>
    <row r="11" spans="1:9" x14ac:dyDescent="0.25">
      <c r="A11" s="2">
        <v>44256</v>
      </c>
      <c r="B11" s="3">
        <f>I10</f>
        <v>99900</v>
      </c>
      <c r="C11" s="3">
        <f>B11+E10</f>
        <v>99900</v>
      </c>
      <c r="D11" s="3">
        <f>ROUND(C11*(1+$E$6)^((A11-A10)/365),2)</f>
        <v>100278.55</v>
      </c>
      <c r="E11" s="3">
        <f t="shared" ref="E11:E34" si="4">ROUND(IF(AND(A11&gt;$D$2,A11&lt;$D$3),$E$3*(A11-$D$2)/365,0)+IF(AND(A11&gt;$D$3,A11&lt;$D$4),$E$4*(A11-$D$3)/365,0),2)</f>
        <v>383.56</v>
      </c>
      <c r="F11" s="3">
        <f t="shared" si="1"/>
        <v>0</v>
      </c>
      <c r="G11" s="3">
        <f>E11-E10+F11</f>
        <v>383.56</v>
      </c>
      <c r="H11" s="6">
        <f t="shared" si="2"/>
        <v>-5.0099999999947613</v>
      </c>
      <c r="I11" s="3">
        <f t="shared" si="3"/>
        <v>99894.99</v>
      </c>
    </row>
    <row r="12" spans="1:9" x14ac:dyDescent="0.25">
      <c r="A12" s="2">
        <v>44287</v>
      </c>
      <c r="B12" s="3">
        <f t="shared" ref="B12:B34" si="5">I11</f>
        <v>99894.99</v>
      </c>
      <c r="C12" s="3">
        <f t="shared" ref="C12:C34" si="6">B12+E11</f>
        <v>100278.55</v>
      </c>
      <c r="D12" s="3">
        <f t="shared" ref="D12:D34" si="7">ROUND(C12*(1+$E$6)^((A12-A11)/365),2)</f>
        <v>100699.33</v>
      </c>
      <c r="E12" s="3">
        <f t="shared" si="4"/>
        <v>808.22</v>
      </c>
      <c r="F12" s="3">
        <f t="shared" si="1"/>
        <v>0</v>
      </c>
      <c r="G12" s="3">
        <f t="shared" ref="G12:G34" si="8">E12-E11+F12</f>
        <v>424.66</v>
      </c>
      <c r="H12" s="6">
        <f t="shared" si="2"/>
        <v>-3.8800000000046566</v>
      </c>
      <c r="I12" s="3">
        <f t="shared" si="3"/>
        <v>99891.11</v>
      </c>
    </row>
    <row r="13" spans="1:9" x14ac:dyDescent="0.25">
      <c r="A13" s="2">
        <v>44317</v>
      </c>
      <c r="B13" s="3">
        <f t="shared" si="5"/>
        <v>99891.11</v>
      </c>
      <c r="C13" s="3">
        <f t="shared" si="6"/>
        <v>100699.33</v>
      </c>
      <c r="D13" s="3">
        <f t="shared" si="7"/>
        <v>101108.22</v>
      </c>
      <c r="E13" s="3">
        <f t="shared" si="4"/>
        <v>1219.18</v>
      </c>
      <c r="F13" s="3">
        <f t="shared" si="1"/>
        <v>0</v>
      </c>
      <c r="G13" s="3">
        <f t="shared" si="8"/>
        <v>410.96000000000004</v>
      </c>
      <c r="H13" s="6">
        <f t="shared" si="2"/>
        <v>-2.069999999992433</v>
      </c>
      <c r="I13" s="3">
        <f t="shared" si="3"/>
        <v>99889.040000000008</v>
      </c>
    </row>
    <row r="14" spans="1:9" x14ac:dyDescent="0.25">
      <c r="A14" s="2">
        <v>44348</v>
      </c>
      <c r="B14" s="3">
        <f t="shared" si="5"/>
        <v>99889.040000000008</v>
      </c>
      <c r="C14" s="3">
        <f t="shared" si="6"/>
        <v>101108.22</v>
      </c>
      <c r="D14" s="3">
        <f t="shared" si="7"/>
        <v>101532.48</v>
      </c>
      <c r="E14" s="3">
        <f t="shared" si="4"/>
        <v>1643.84</v>
      </c>
      <c r="F14" s="3">
        <f t="shared" si="1"/>
        <v>0</v>
      </c>
      <c r="G14" s="3">
        <f t="shared" si="8"/>
        <v>424.65999999999985</v>
      </c>
      <c r="H14" s="6">
        <f t="shared" si="2"/>
        <v>-0.40000000000873115</v>
      </c>
      <c r="I14" s="3">
        <f t="shared" si="3"/>
        <v>99888.639999999999</v>
      </c>
    </row>
    <row r="15" spans="1:9" x14ac:dyDescent="0.25">
      <c r="A15" s="2">
        <v>44378</v>
      </c>
      <c r="B15" s="3">
        <f t="shared" si="5"/>
        <v>99888.639999999999</v>
      </c>
      <c r="C15" s="3">
        <f t="shared" si="6"/>
        <v>101532.48</v>
      </c>
      <c r="D15" s="3">
        <f t="shared" si="7"/>
        <v>101944.75</v>
      </c>
      <c r="E15" s="3">
        <f t="shared" si="4"/>
        <v>2054.79</v>
      </c>
      <c r="F15" s="3">
        <f t="shared" si="1"/>
        <v>0</v>
      </c>
      <c r="G15" s="3">
        <f t="shared" si="8"/>
        <v>410.95000000000005</v>
      </c>
      <c r="H15" s="6">
        <f t="shared" si="2"/>
        <v>1.3200000000069849</v>
      </c>
      <c r="I15" s="3">
        <f t="shared" si="3"/>
        <v>99889.96</v>
      </c>
    </row>
    <row r="16" spans="1:9" x14ac:dyDescent="0.25">
      <c r="A16" s="2">
        <v>44409</v>
      </c>
      <c r="B16" s="3">
        <f t="shared" si="5"/>
        <v>99889.96</v>
      </c>
      <c r="C16" s="3">
        <f t="shared" si="6"/>
        <v>101944.75</v>
      </c>
      <c r="D16" s="3">
        <f t="shared" si="7"/>
        <v>102372.52</v>
      </c>
      <c r="E16" s="3">
        <f t="shared" si="4"/>
        <v>2479.4499999999998</v>
      </c>
      <c r="F16" s="3">
        <f t="shared" si="1"/>
        <v>0</v>
      </c>
      <c r="G16" s="3">
        <f t="shared" si="8"/>
        <v>424.65999999999985</v>
      </c>
      <c r="H16" s="6">
        <f t="shared" si="2"/>
        <v>3.1100000000005821</v>
      </c>
      <c r="I16" s="3">
        <f t="shared" si="3"/>
        <v>99893.07</v>
      </c>
    </row>
    <row r="17" spans="1:9" x14ac:dyDescent="0.25">
      <c r="A17" s="2">
        <v>44440</v>
      </c>
      <c r="B17" s="3">
        <f t="shared" si="5"/>
        <v>99893.07</v>
      </c>
      <c r="C17" s="3">
        <f t="shared" si="6"/>
        <v>102372.52</v>
      </c>
      <c r="D17" s="3">
        <f t="shared" si="7"/>
        <v>102802.09</v>
      </c>
      <c r="E17" s="3">
        <f t="shared" si="4"/>
        <v>2904.11</v>
      </c>
      <c r="F17" s="3">
        <f t="shared" si="1"/>
        <v>0</v>
      </c>
      <c r="G17" s="3">
        <f t="shared" si="8"/>
        <v>424.66000000000031</v>
      </c>
      <c r="H17" s="6">
        <f t="shared" si="2"/>
        <v>4.9099999999889405</v>
      </c>
      <c r="I17" s="3">
        <f t="shared" si="3"/>
        <v>99897.98</v>
      </c>
    </row>
    <row r="18" spans="1:9" x14ac:dyDescent="0.25">
      <c r="A18" s="2">
        <v>44470</v>
      </c>
      <c r="B18" s="3">
        <f t="shared" si="5"/>
        <v>99897.98</v>
      </c>
      <c r="C18" s="3">
        <f t="shared" si="6"/>
        <v>102802.09</v>
      </c>
      <c r="D18" s="3">
        <f t="shared" si="7"/>
        <v>103219.52</v>
      </c>
      <c r="E18" s="3">
        <f t="shared" si="4"/>
        <v>3315.07</v>
      </c>
      <c r="F18" s="3">
        <f t="shared" si="1"/>
        <v>0</v>
      </c>
      <c r="G18" s="3">
        <f t="shared" si="8"/>
        <v>410.96000000000004</v>
      </c>
      <c r="H18" s="6">
        <f t="shared" si="2"/>
        <v>6.4700000000011642</v>
      </c>
      <c r="I18" s="3">
        <f t="shared" si="3"/>
        <v>99904.45</v>
      </c>
    </row>
    <row r="19" spans="1:9" x14ac:dyDescent="0.25">
      <c r="A19" s="2">
        <v>44501</v>
      </c>
      <c r="B19" s="3">
        <f t="shared" si="5"/>
        <v>99904.45</v>
      </c>
      <c r="C19" s="3">
        <f t="shared" si="6"/>
        <v>103219.52</v>
      </c>
      <c r="D19" s="3">
        <f t="shared" si="7"/>
        <v>103652.64</v>
      </c>
      <c r="E19" s="3">
        <f t="shared" si="4"/>
        <v>3739.73</v>
      </c>
      <c r="F19" s="3">
        <f t="shared" si="1"/>
        <v>0</v>
      </c>
      <c r="G19" s="3">
        <f t="shared" si="8"/>
        <v>424.65999999999985</v>
      </c>
      <c r="H19" s="6">
        <f t="shared" si="2"/>
        <v>8.4600000000064028</v>
      </c>
      <c r="I19" s="3">
        <f t="shared" si="3"/>
        <v>99912.91</v>
      </c>
    </row>
    <row r="20" spans="1:9" x14ac:dyDescent="0.25">
      <c r="A20" s="2">
        <v>44531</v>
      </c>
      <c r="B20" s="3">
        <f t="shared" si="5"/>
        <v>99912.91</v>
      </c>
      <c r="C20" s="3">
        <f t="shared" si="6"/>
        <v>103652.64</v>
      </c>
      <c r="D20" s="3">
        <f t="shared" si="7"/>
        <v>104073.52</v>
      </c>
      <c r="E20" s="3">
        <f t="shared" si="4"/>
        <v>4150.68</v>
      </c>
      <c r="F20" s="3">
        <f t="shared" si="1"/>
        <v>0</v>
      </c>
      <c r="G20" s="3">
        <f t="shared" si="8"/>
        <v>410.95000000000027</v>
      </c>
      <c r="H20" s="6">
        <f t="shared" si="2"/>
        <v>9.9299999999930151</v>
      </c>
      <c r="I20" s="3">
        <f t="shared" si="3"/>
        <v>99922.84</v>
      </c>
    </row>
    <row r="21" spans="1:9" x14ac:dyDescent="0.25">
      <c r="A21" s="2">
        <v>44562</v>
      </c>
      <c r="B21" s="3">
        <f t="shared" si="5"/>
        <v>99922.84</v>
      </c>
      <c r="C21" s="3">
        <f t="shared" si="6"/>
        <v>104073.51999999999</v>
      </c>
      <c r="D21" s="3">
        <f t="shared" si="7"/>
        <v>104510.23</v>
      </c>
      <c r="E21" s="3">
        <f t="shared" si="4"/>
        <v>4575.34</v>
      </c>
      <c r="F21" s="3">
        <f t="shared" si="1"/>
        <v>0</v>
      </c>
      <c r="G21" s="3">
        <f t="shared" si="8"/>
        <v>424.65999999999985</v>
      </c>
      <c r="H21" s="6">
        <f t="shared" si="2"/>
        <v>12.05000000000291</v>
      </c>
      <c r="I21" s="3">
        <f t="shared" si="3"/>
        <v>99934.89</v>
      </c>
    </row>
    <row r="22" spans="1:9" x14ac:dyDescent="0.25">
      <c r="A22" s="2">
        <v>44593</v>
      </c>
      <c r="B22" s="3">
        <f t="shared" si="5"/>
        <v>99934.89</v>
      </c>
      <c r="C22" s="3">
        <f t="shared" si="6"/>
        <v>104510.23</v>
      </c>
      <c r="D22" s="3">
        <f t="shared" si="7"/>
        <v>104948.77</v>
      </c>
      <c r="E22" s="3">
        <f t="shared" si="4"/>
        <v>0</v>
      </c>
      <c r="F22" s="3">
        <f t="shared" si="1"/>
        <v>5000</v>
      </c>
      <c r="G22" s="3">
        <f t="shared" si="8"/>
        <v>424.65999999999985</v>
      </c>
      <c r="H22" s="6">
        <f t="shared" si="2"/>
        <v>13.880000000004657</v>
      </c>
      <c r="I22" s="3">
        <f t="shared" si="3"/>
        <v>99948.77</v>
      </c>
    </row>
    <row r="23" spans="1:9" x14ac:dyDescent="0.25">
      <c r="A23" s="2">
        <v>44621</v>
      </c>
      <c r="B23" s="3">
        <f t="shared" si="5"/>
        <v>99948.77</v>
      </c>
      <c r="C23" s="3">
        <f t="shared" si="6"/>
        <v>99948.77</v>
      </c>
      <c r="D23" s="3">
        <f t="shared" si="7"/>
        <v>100327.5</v>
      </c>
      <c r="E23" s="3">
        <f t="shared" si="4"/>
        <v>383.56</v>
      </c>
      <c r="F23" s="3">
        <f t="shared" si="1"/>
        <v>0</v>
      </c>
      <c r="G23" s="3">
        <f t="shared" si="8"/>
        <v>383.56</v>
      </c>
      <c r="H23" s="6">
        <f t="shared" si="2"/>
        <v>-4.8300000000017462</v>
      </c>
      <c r="I23" s="3">
        <f t="shared" si="3"/>
        <v>99943.94</v>
      </c>
    </row>
    <row r="24" spans="1:9" x14ac:dyDescent="0.25">
      <c r="A24" s="2">
        <v>44652</v>
      </c>
      <c r="B24" s="3">
        <f t="shared" si="5"/>
        <v>99943.94</v>
      </c>
      <c r="C24" s="3">
        <f t="shared" si="6"/>
        <v>100327.5</v>
      </c>
      <c r="D24" s="3">
        <f t="shared" si="7"/>
        <v>100748.49</v>
      </c>
      <c r="E24" s="3">
        <f t="shared" si="4"/>
        <v>808.22</v>
      </c>
      <c r="F24" s="3">
        <f t="shared" si="1"/>
        <v>0</v>
      </c>
      <c r="G24" s="3">
        <f t="shared" si="8"/>
        <v>424.66</v>
      </c>
      <c r="H24" s="6">
        <f t="shared" si="2"/>
        <v>-3.6699999999982538</v>
      </c>
      <c r="I24" s="3">
        <f t="shared" si="3"/>
        <v>99940.27</v>
      </c>
    </row>
    <row r="25" spans="1:9" x14ac:dyDescent="0.25">
      <c r="A25" s="2">
        <v>44682</v>
      </c>
      <c r="B25" s="3">
        <f t="shared" si="5"/>
        <v>99940.27</v>
      </c>
      <c r="C25" s="3">
        <f t="shared" si="6"/>
        <v>100748.49</v>
      </c>
      <c r="D25" s="3">
        <f t="shared" si="7"/>
        <v>101157.58</v>
      </c>
      <c r="E25" s="3">
        <f t="shared" si="4"/>
        <v>1219.18</v>
      </c>
      <c r="F25" s="3">
        <f t="shared" si="1"/>
        <v>0</v>
      </c>
      <c r="G25" s="3">
        <f t="shared" si="8"/>
        <v>410.96000000000004</v>
      </c>
      <c r="H25" s="6">
        <f t="shared" si="2"/>
        <v>-1.8699999999953434</v>
      </c>
      <c r="I25" s="3">
        <f t="shared" si="3"/>
        <v>99938.400000000009</v>
      </c>
    </row>
    <row r="26" spans="1:9" x14ac:dyDescent="0.25">
      <c r="A26" s="2">
        <v>44713</v>
      </c>
      <c r="B26" s="3">
        <f t="shared" si="5"/>
        <v>99938.400000000009</v>
      </c>
      <c r="C26" s="3">
        <f t="shared" si="6"/>
        <v>101157.58</v>
      </c>
      <c r="D26" s="3">
        <f t="shared" si="7"/>
        <v>101582.05</v>
      </c>
      <c r="E26" s="3">
        <f t="shared" si="4"/>
        <v>1643.84</v>
      </c>
      <c r="F26" s="3">
        <f t="shared" si="1"/>
        <v>0</v>
      </c>
      <c r="G26" s="3">
        <f t="shared" si="8"/>
        <v>424.65999999999985</v>
      </c>
      <c r="H26" s="6">
        <f t="shared" si="2"/>
        <v>-0.19000000000232831</v>
      </c>
      <c r="I26" s="3">
        <f t="shared" si="3"/>
        <v>99938.21</v>
      </c>
    </row>
    <row r="27" spans="1:9" x14ac:dyDescent="0.25">
      <c r="A27" s="2">
        <v>44743</v>
      </c>
      <c r="B27" s="3">
        <f t="shared" si="5"/>
        <v>99938.21</v>
      </c>
      <c r="C27" s="3">
        <f t="shared" si="6"/>
        <v>101582.05</v>
      </c>
      <c r="D27" s="3">
        <f t="shared" si="7"/>
        <v>101994.52</v>
      </c>
      <c r="E27" s="3">
        <f t="shared" si="4"/>
        <v>2054.79</v>
      </c>
      <c r="F27" s="3">
        <f t="shared" si="1"/>
        <v>0</v>
      </c>
      <c r="G27" s="3">
        <f t="shared" si="8"/>
        <v>410.95000000000005</v>
      </c>
      <c r="H27" s="6">
        <f t="shared" si="2"/>
        <v>1.5200000000040745</v>
      </c>
      <c r="I27" s="3">
        <f t="shared" si="3"/>
        <v>99939.73000000001</v>
      </c>
    </row>
    <row r="28" spans="1:9" x14ac:dyDescent="0.25">
      <c r="A28" s="2">
        <v>44774</v>
      </c>
      <c r="B28" s="3">
        <f t="shared" si="5"/>
        <v>99939.73000000001</v>
      </c>
      <c r="C28" s="3">
        <f t="shared" si="6"/>
        <v>101994.52</v>
      </c>
      <c r="D28" s="3">
        <f t="shared" si="7"/>
        <v>102422.5</v>
      </c>
      <c r="E28" s="3">
        <f t="shared" si="4"/>
        <v>2479.4499999999998</v>
      </c>
      <c r="F28" s="3">
        <f t="shared" si="1"/>
        <v>0</v>
      </c>
      <c r="G28" s="3">
        <f t="shared" si="8"/>
        <v>424.65999999999985</v>
      </c>
      <c r="H28" s="6">
        <f t="shared" si="2"/>
        <v>3.319999999992433</v>
      </c>
      <c r="I28" s="3">
        <f t="shared" si="3"/>
        <v>99943.05</v>
      </c>
    </row>
    <row r="29" spans="1:9" x14ac:dyDescent="0.25">
      <c r="A29" s="2">
        <v>44805</v>
      </c>
      <c r="B29" s="3">
        <f t="shared" si="5"/>
        <v>99943.05</v>
      </c>
      <c r="C29" s="3">
        <f t="shared" si="6"/>
        <v>102422.5</v>
      </c>
      <c r="D29" s="3">
        <f t="shared" si="7"/>
        <v>102852.28</v>
      </c>
      <c r="E29" s="3">
        <f t="shared" si="4"/>
        <v>2904.11</v>
      </c>
      <c r="F29" s="3">
        <f t="shared" si="1"/>
        <v>0</v>
      </c>
      <c r="G29" s="3">
        <f t="shared" si="8"/>
        <v>424.66000000000031</v>
      </c>
      <c r="H29" s="6">
        <f t="shared" si="2"/>
        <v>5.1199999999953434</v>
      </c>
      <c r="I29" s="3">
        <f t="shared" si="3"/>
        <v>99948.17</v>
      </c>
    </row>
    <row r="30" spans="1:9" x14ac:dyDescent="0.25">
      <c r="A30" s="2">
        <v>44835</v>
      </c>
      <c r="B30" s="3">
        <f t="shared" si="5"/>
        <v>99948.17</v>
      </c>
      <c r="C30" s="3">
        <f t="shared" si="6"/>
        <v>102852.28</v>
      </c>
      <c r="D30" s="3">
        <f t="shared" si="7"/>
        <v>103269.91</v>
      </c>
      <c r="E30" s="3">
        <f t="shared" si="4"/>
        <v>3315.07</v>
      </c>
      <c r="F30" s="3">
        <f t="shared" si="1"/>
        <v>0</v>
      </c>
      <c r="G30" s="3">
        <f t="shared" si="8"/>
        <v>410.96000000000004</v>
      </c>
      <c r="H30" s="6">
        <f t="shared" si="2"/>
        <v>6.6699999999982538</v>
      </c>
      <c r="I30" s="3">
        <f t="shared" si="3"/>
        <v>99954.84</v>
      </c>
    </row>
    <row r="31" spans="1:9" x14ac:dyDescent="0.25">
      <c r="A31" s="2">
        <v>44866</v>
      </c>
      <c r="B31" s="3">
        <f t="shared" si="5"/>
        <v>99954.84</v>
      </c>
      <c r="C31" s="3">
        <f t="shared" si="6"/>
        <v>103269.91</v>
      </c>
      <c r="D31" s="3">
        <f t="shared" si="7"/>
        <v>103703.24</v>
      </c>
      <c r="E31" s="3">
        <f t="shared" si="4"/>
        <v>3739.73</v>
      </c>
      <c r="F31" s="3">
        <f t="shared" si="1"/>
        <v>0</v>
      </c>
      <c r="G31" s="3">
        <f t="shared" si="8"/>
        <v>424.65999999999985</v>
      </c>
      <c r="H31" s="6">
        <f t="shared" si="2"/>
        <v>8.6700000000128057</v>
      </c>
      <c r="I31" s="3">
        <f t="shared" si="3"/>
        <v>99963.510000000009</v>
      </c>
    </row>
    <row r="32" spans="1:9" x14ac:dyDescent="0.25">
      <c r="A32" s="2">
        <v>44896</v>
      </c>
      <c r="B32" s="3">
        <f t="shared" si="5"/>
        <v>99963.510000000009</v>
      </c>
      <c r="C32" s="3">
        <f t="shared" si="6"/>
        <v>103703.24</v>
      </c>
      <c r="D32" s="3">
        <f t="shared" si="7"/>
        <v>104124.33</v>
      </c>
      <c r="E32" s="3">
        <f t="shared" si="4"/>
        <v>4150.68</v>
      </c>
      <c r="F32" s="3">
        <f t="shared" si="1"/>
        <v>0</v>
      </c>
      <c r="G32" s="3">
        <f t="shared" si="8"/>
        <v>410.95000000000027</v>
      </c>
      <c r="H32" s="6">
        <f t="shared" si="2"/>
        <v>10.139999999984866</v>
      </c>
      <c r="I32" s="3">
        <f t="shared" si="3"/>
        <v>99973.65</v>
      </c>
    </row>
    <row r="33" spans="1:9" x14ac:dyDescent="0.25">
      <c r="A33" s="2">
        <v>44927</v>
      </c>
      <c r="B33" s="3">
        <f t="shared" si="5"/>
        <v>99973.65</v>
      </c>
      <c r="C33" s="3">
        <f t="shared" si="6"/>
        <v>104124.32999999999</v>
      </c>
      <c r="D33" s="3">
        <f t="shared" si="7"/>
        <v>104561.25</v>
      </c>
      <c r="E33" s="3">
        <f t="shared" si="4"/>
        <v>4575.34</v>
      </c>
      <c r="F33" s="3">
        <f t="shared" si="1"/>
        <v>0</v>
      </c>
      <c r="G33" s="3">
        <f t="shared" si="8"/>
        <v>424.65999999999985</v>
      </c>
      <c r="H33" s="6">
        <f t="shared" si="2"/>
        <v>12.260000000009313</v>
      </c>
      <c r="I33" s="3">
        <f t="shared" si="3"/>
        <v>99985.91</v>
      </c>
    </row>
    <row r="34" spans="1:9" x14ac:dyDescent="0.25">
      <c r="A34" s="2">
        <v>44958</v>
      </c>
      <c r="B34" s="3">
        <f t="shared" si="5"/>
        <v>99985.91</v>
      </c>
      <c r="C34" s="3">
        <f t="shared" si="6"/>
        <v>104561.25</v>
      </c>
      <c r="D34" s="3">
        <f t="shared" si="7"/>
        <v>105000</v>
      </c>
      <c r="E34" s="3">
        <f t="shared" si="4"/>
        <v>0</v>
      </c>
      <c r="F34" s="3">
        <f t="shared" si="1"/>
        <v>5000</v>
      </c>
      <c r="G34" s="3">
        <f t="shared" si="8"/>
        <v>424.65999999999985</v>
      </c>
      <c r="H34" s="6">
        <f t="shared" si="2"/>
        <v>14.089999999996508</v>
      </c>
      <c r="I34" s="3">
        <f t="shared" si="3"/>
        <v>100000</v>
      </c>
    </row>
    <row r="38" spans="1:9" x14ac:dyDescent="0.25">
      <c r="A38" s="12" t="s">
        <v>20</v>
      </c>
      <c r="B38" s="12"/>
      <c r="C38" s="12"/>
      <c r="D38" s="12"/>
      <c r="E38" s="12"/>
      <c r="F38" s="12"/>
      <c r="G38" s="12"/>
      <c r="H38" s="12"/>
      <c r="I38" s="12"/>
    </row>
    <row r="39" spans="1:9" ht="30" x14ac:dyDescent="0.25">
      <c r="A39" t="s">
        <v>2</v>
      </c>
      <c r="B39" t="s">
        <v>7</v>
      </c>
      <c r="C39" t="s">
        <v>16</v>
      </c>
      <c r="D39" t="s">
        <v>9</v>
      </c>
      <c r="E39" t="s">
        <v>1</v>
      </c>
      <c r="F39" s="8" t="s">
        <v>17</v>
      </c>
      <c r="G39" s="8" t="s">
        <v>18</v>
      </c>
      <c r="H39" t="s">
        <v>10</v>
      </c>
      <c r="I39" t="s">
        <v>11</v>
      </c>
    </row>
    <row r="40" spans="1:9" x14ac:dyDescent="0.25">
      <c r="A40" s="2">
        <v>44228</v>
      </c>
      <c r="B40" s="3">
        <f>B2*B4/100</f>
        <v>99900</v>
      </c>
      <c r="C40" s="3">
        <f>B40</f>
        <v>99900</v>
      </c>
      <c r="D40" s="3">
        <f t="shared" ref="D40:D64" si="9">ROUND(IF(AND(A40&gt;$D$2,A40&lt;$D$3),$E$3*(A40-$D$2)/365,0)+IF(AND(A40&gt;$D$3,A40&lt;$D$4),$E$4*(A40-$D$3)/365,0),2)</f>
        <v>0</v>
      </c>
      <c r="E40" s="3">
        <f t="shared" ref="E40:E64" si="10">IF(A40=$D$3,$E$3,0)+IF(A40=$D$4,$E$4,0)</f>
        <v>0</v>
      </c>
      <c r="F40" s="3">
        <f>C40-B40</f>
        <v>0</v>
      </c>
      <c r="G40" s="3">
        <v>0</v>
      </c>
      <c r="H40" s="6">
        <f>C40-B40</f>
        <v>0</v>
      </c>
      <c r="I40" s="3">
        <f t="shared" ref="I40:I64" si="11">B40+H40</f>
        <v>99900</v>
      </c>
    </row>
    <row r="41" spans="1:9" x14ac:dyDescent="0.25">
      <c r="A41" s="2">
        <v>44256</v>
      </c>
      <c r="B41" s="3">
        <f>I40</f>
        <v>99900</v>
      </c>
      <c r="C41" s="3">
        <f t="shared" ref="C41:C64" si="12">ROUND(B41*(1+$E$6)^((A41-A40)/365),2)</f>
        <v>100278.55</v>
      </c>
      <c r="D41" s="3">
        <f t="shared" si="9"/>
        <v>383.56</v>
      </c>
      <c r="E41" s="3">
        <f t="shared" si="10"/>
        <v>0</v>
      </c>
      <c r="F41" s="3">
        <f t="shared" ref="F41:F64" si="13">C41-B41</f>
        <v>378.55000000000291</v>
      </c>
      <c r="G41" s="3">
        <f t="shared" ref="G41:G64" si="14">D41-D40+E41</f>
        <v>383.56</v>
      </c>
      <c r="H41" s="6">
        <f>C41-B41-G41</f>
        <v>-5.0099999999970919</v>
      </c>
      <c r="I41" s="3">
        <f t="shared" si="11"/>
        <v>99894.99</v>
      </c>
    </row>
    <row r="42" spans="1:9" x14ac:dyDescent="0.25">
      <c r="A42" s="2">
        <v>44287</v>
      </c>
      <c r="B42" s="3">
        <f t="shared" ref="B42:B64" si="15">I41</f>
        <v>99894.99</v>
      </c>
      <c r="C42" s="3">
        <f t="shared" si="12"/>
        <v>100314.16</v>
      </c>
      <c r="D42" s="3">
        <f t="shared" si="9"/>
        <v>808.22</v>
      </c>
      <c r="E42" s="3">
        <f t="shared" si="10"/>
        <v>0</v>
      </c>
      <c r="F42" s="3">
        <f t="shared" si="13"/>
        <v>419.16999999999825</v>
      </c>
      <c r="G42" s="3">
        <f t="shared" si="14"/>
        <v>424.66</v>
      </c>
      <c r="H42" s="6">
        <f t="shared" ref="H42:H64" si="16">C42-B42-G42</f>
        <v>-5.4900000000017712</v>
      </c>
      <c r="I42" s="3">
        <f t="shared" si="11"/>
        <v>99889.5</v>
      </c>
    </row>
    <row r="43" spans="1:9" x14ac:dyDescent="0.25">
      <c r="A43" s="2">
        <v>44317</v>
      </c>
      <c r="B43" s="3">
        <f t="shared" si="15"/>
        <v>99889.5</v>
      </c>
      <c r="C43" s="3">
        <f t="shared" si="12"/>
        <v>100295.1</v>
      </c>
      <c r="D43" s="3">
        <f t="shared" si="9"/>
        <v>1219.18</v>
      </c>
      <c r="E43" s="3">
        <f t="shared" si="10"/>
        <v>0</v>
      </c>
      <c r="F43" s="3">
        <f t="shared" si="13"/>
        <v>405.60000000000582</v>
      </c>
      <c r="G43" s="3">
        <f t="shared" si="14"/>
        <v>410.96000000000004</v>
      </c>
      <c r="H43" s="6">
        <f t="shared" si="16"/>
        <v>-5.3599999999942156</v>
      </c>
      <c r="I43" s="3">
        <f t="shared" si="11"/>
        <v>99884.14</v>
      </c>
    </row>
    <row r="44" spans="1:9" x14ac:dyDescent="0.25">
      <c r="A44" s="2">
        <v>44348</v>
      </c>
      <c r="B44" s="3">
        <f t="shared" si="15"/>
        <v>99884.14</v>
      </c>
      <c r="C44" s="3">
        <f t="shared" si="12"/>
        <v>100303.27</v>
      </c>
      <c r="D44" s="3">
        <f t="shared" si="9"/>
        <v>1643.84</v>
      </c>
      <c r="E44" s="3">
        <f t="shared" si="10"/>
        <v>0</v>
      </c>
      <c r="F44" s="3">
        <f t="shared" si="13"/>
        <v>419.13000000000466</v>
      </c>
      <c r="G44" s="3">
        <f t="shared" si="14"/>
        <v>424.65999999999985</v>
      </c>
      <c r="H44" s="6">
        <f t="shared" si="16"/>
        <v>-5.5299999999951979</v>
      </c>
      <c r="I44" s="3">
        <f t="shared" si="11"/>
        <v>99878.61</v>
      </c>
    </row>
    <row r="45" spans="1:9" x14ac:dyDescent="0.25">
      <c r="A45" s="2">
        <v>44378</v>
      </c>
      <c r="B45" s="3">
        <f t="shared" si="15"/>
        <v>99878.61</v>
      </c>
      <c r="C45" s="3">
        <f t="shared" si="12"/>
        <v>100284.17</v>
      </c>
      <c r="D45" s="3">
        <f t="shared" si="9"/>
        <v>2054.79</v>
      </c>
      <c r="E45" s="3">
        <f t="shared" si="10"/>
        <v>0</v>
      </c>
      <c r="F45" s="3">
        <f t="shared" si="13"/>
        <v>405.55999999999767</v>
      </c>
      <c r="G45" s="3">
        <f t="shared" si="14"/>
        <v>410.95000000000005</v>
      </c>
      <c r="H45" s="6">
        <f t="shared" si="16"/>
        <v>-5.3900000000023738</v>
      </c>
      <c r="I45" s="3">
        <f t="shared" si="11"/>
        <v>99873.22</v>
      </c>
    </row>
    <row r="46" spans="1:9" x14ac:dyDescent="0.25">
      <c r="A46" s="2">
        <v>44409</v>
      </c>
      <c r="B46" s="3">
        <f t="shared" si="15"/>
        <v>99873.22</v>
      </c>
      <c r="C46" s="3">
        <f t="shared" si="12"/>
        <v>100292.3</v>
      </c>
      <c r="D46" s="3">
        <f t="shared" si="9"/>
        <v>2479.4499999999998</v>
      </c>
      <c r="E46" s="3">
        <f t="shared" si="10"/>
        <v>0</v>
      </c>
      <c r="F46" s="3">
        <f t="shared" si="13"/>
        <v>419.08000000000175</v>
      </c>
      <c r="G46" s="3">
        <f t="shared" si="14"/>
        <v>424.65999999999985</v>
      </c>
      <c r="H46" s="6">
        <f t="shared" si="16"/>
        <v>-5.5799999999981083</v>
      </c>
      <c r="I46" s="3">
        <f t="shared" si="11"/>
        <v>99867.64</v>
      </c>
    </row>
    <row r="47" spans="1:9" x14ac:dyDescent="0.25">
      <c r="A47" s="2">
        <v>44440</v>
      </c>
      <c r="B47" s="3">
        <f t="shared" si="15"/>
        <v>99867.64</v>
      </c>
      <c r="C47" s="3">
        <f t="shared" si="12"/>
        <v>100286.7</v>
      </c>
      <c r="D47" s="3">
        <f t="shared" si="9"/>
        <v>2904.11</v>
      </c>
      <c r="E47" s="3">
        <f t="shared" si="10"/>
        <v>0</v>
      </c>
      <c r="F47" s="3">
        <f t="shared" si="13"/>
        <v>419.05999999999767</v>
      </c>
      <c r="G47" s="3">
        <f t="shared" si="14"/>
        <v>424.66000000000031</v>
      </c>
      <c r="H47" s="6">
        <f t="shared" si="16"/>
        <v>-5.6000000000026375</v>
      </c>
      <c r="I47" s="3">
        <f t="shared" si="11"/>
        <v>99862.04</v>
      </c>
    </row>
    <row r="48" spans="1:9" x14ac:dyDescent="0.25">
      <c r="A48" s="2">
        <v>44470</v>
      </c>
      <c r="B48" s="3">
        <f t="shared" si="15"/>
        <v>99862.04</v>
      </c>
      <c r="C48" s="3">
        <f t="shared" si="12"/>
        <v>100267.53</v>
      </c>
      <c r="D48" s="3">
        <f t="shared" si="9"/>
        <v>3315.07</v>
      </c>
      <c r="E48" s="3">
        <f t="shared" si="10"/>
        <v>0</v>
      </c>
      <c r="F48" s="3">
        <f t="shared" si="13"/>
        <v>405.49000000000524</v>
      </c>
      <c r="G48" s="3">
        <f t="shared" si="14"/>
        <v>410.96000000000004</v>
      </c>
      <c r="H48" s="6">
        <f t="shared" si="16"/>
        <v>-5.4699999999947977</v>
      </c>
      <c r="I48" s="3">
        <f t="shared" si="11"/>
        <v>99856.569999999992</v>
      </c>
    </row>
    <row r="49" spans="1:9" x14ac:dyDescent="0.25">
      <c r="A49" s="2">
        <v>44501</v>
      </c>
      <c r="B49" s="3">
        <f t="shared" si="15"/>
        <v>99856.569999999992</v>
      </c>
      <c r="C49" s="3">
        <f t="shared" si="12"/>
        <v>100275.58</v>
      </c>
      <c r="D49" s="3">
        <f t="shared" si="9"/>
        <v>3739.73</v>
      </c>
      <c r="E49" s="3">
        <f t="shared" si="10"/>
        <v>0</v>
      </c>
      <c r="F49" s="3">
        <f t="shared" si="13"/>
        <v>419.01000000000931</v>
      </c>
      <c r="G49" s="3">
        <f t="shared" si="14"/>
        <v>424.65999999999985</v>
      </c>
      <c r="H49" s="6">
        <f t="shared" si="16"/>
        <v>-5.6499999999905413</v>
      </c>
      <c r="I49" s="3">
        <f t="shared" si="11"/>
        <v>99850.92</v>
      </c>
    </row>
    <row r="50" spans="1:9" x14ac:dyDescent="0.25">
      <c r="A50" s="2">
        <v>44531</v>
      </c>
      <c r="B50" s="3">
        <f t="shared" si="15"/>
        <v>99850.92</v>
      </c>
      <c r="C50" s="3">
        <f t="shared" si="12"/>
        <v>100256.36</v>
      </c>
      <c r="D50" s="3">
        <f t="shared" si="9"/>
        <v>4150.68</v>
      </c>
      <c r="E50" s="3">
        <f t="shared" si="10"/>
        <v>0</v>
      </c>
      <c r="F50" s="3">
        <f t="shared" si="13"/>
        <v>405.44000000000233</v>
      </c>
      <c r="G50" s="3">
        <f t="shared" si="14"/>
        <v>410.95000000000027</v>
      </c>
      <c r="H50" s="6">
        <f t="shared" si="16"/>
        <v>-5.5099999999979445</v>
      </c>
      <c r="I50" s="3">
        <f t="shared" si="11"/>
        <v>99845.41</v>
      </c>
    </row>
    <row r="51" spans="1:9" x14ac:dyDescent="0.25">
      <c r="A51" s="2">
        <v>44562</v>
      </c>
      <c r="B51" s="3">
        <f t="shared" si="15"/>
        <v>99845.41</v>
      </c>
      <c r="C51" s="3">
        <f t="shared" si="12"/>
        <v>100264.37</v>
      </c>
      <c r="D51" s="3">
        <f t="shared" si="9"/>
        <v>4575.34</v>
      </c>
      <c r="E51" s="3">
        <f t="shared" si="10"/>
        <v>0</v>
      </c>
      <c r="F51" s="3">
        <f t="shared" si="13"/>
        <v>418.95999999999185</v>
      </c>
      <c r="G51" s="3">
        <f t="shared" si="14"/>
        <v>424.65999999999985</v>
      </c>
      <c r="H51" s="6">
        <f t="shared" si="16"/>
        <v>-5.7000000000080036</v>
      </c>
      <c r="I51" s="3">
        <f t="shared" si="11"/>
        <v>99839.709999999992</v>
      </c>
    </row>
    <row r="52" spans="1:9" x14ac:dyDescent="0.25">
      <c r="A52" s="2">
        <v>44593</v>
      </c>
      <c r="B52" s="3">
        <f t="shared" si="15"/>
        <v>99839.709999999992</v>
      </c>
      <c r="C52" s="3">
        <f t="shared" si="12"/>
        <v>100258.65</v>
      </c>
      <c r="D52" s="3">
        <f t="shared" si="9"/>
        <v>0</v>
      </c>
      <c r="E52" s="3">
        <f t="shared" si="10"/>
        <v>5000</v>
      </c>
      <c r="F52" s="3">
        <f t="shared" si="13"/>
        <v>418.94000000000233</v>
      </c>
      <c r="G52" s="3">
        <f t="shared" si="14"/>
        <v>424.65999999999985</v>
      </c>
      <c r="H52" s="6">
        <f t="shared" si="16"/>
        <v>-5.7199999999975262</v>
      </c>
      <c r="I52" s="3">
        <f t="shared" si="11"/>
        <v>99833.989999999991</v>
      </c>
    </row>
    <row r="53" spans="1:9" x14ac:dyDescent="0.25">
      <c r="A53" s="2">
        <v>44621</v>
      </c>
      <c r="B53" s="3">
        <f t="shared" si="15"/>
        <v>99833.989999999991</v>
      </c>
      <c r="C53" s="3">
        <f t="shared" si="12"/>
        <v>100212.29</v>
      </c>
      <c r="D53" s="3">
        <f t="shared" si="9"/>
        <v>383.56</v>
      </c>
      <c r="E53" s="3">
        <f t="shared" si="10"/>
        <v>0</v>
      </c>
      <c r="F53" s="3">
        <f t="shared" si="13"/>
        <v>378.30000000000291</v>
      </c>
      <c r="G53" s="3">
        <f t="shared" si="14"/>
        <v>383.56</v>
      </c>
      <c r="H53" s="6">
        <f t="shared" si="16"/>
        <v>-5.2599999999970919</v>
      </c>
      <c r="I53" s="3">
        <f t="shared" si="11"/>
        <v>99828.73</v>
      </c>
    </row>
    <row r="54" spans="1:9" x14ac:dyDescent="0.25">
      <c r="A54" s="2">
        <v>44652</v>
      </c>
      <c r="B54" s="3">
        <f t="shared" si="15"/>
        <v>99828.73</v>
      </c>
      <c r="C54" s="3">
        <f t="shared" si="12"/>
        <v>100247.62</v>
      </c>
      <c r="D54" s="3">
        <f t="shared" si="9"/>
        <v>808.22</v>
      </c>
      <c r="E54" s="3">
        <f t="shared" si="10"/>
        <v>0</v>
      </c>
      <c r="F54" s="3">
        <f t="shared" si="13"/>
        <v>418.88999999999942</v>
      </c>
      <c r="G54" s="3">
        <f t="shared" si="14"/>
        <v>424.66</v>
      </c>
      <c r="H54" s="6">
        <f t="shared" si="16"/>
        <v>-5.7700000000006071</v>
      </c>
      <c r="I54" s="3">
        <f t="shared" si="11"/>
        <v>99822.959999999992</v>
      </c>
    </row>
    <row r="55" spans="1:9" x14ac:dyDescent="0.25">
      <c r="A55" s="2">
        <v>44682</v>
      </c>
      <c r="B55" s="3">
        <f t="shared" si="15"/>
        <v>99822.959999999992</v>
      </c>
      <c r="C55" s="3">
        <f t="shared" si="12"/>
        <v>100228.29</v>
      </c>
      <c r="D55" s="3">
        <f t="shared" si="9"/>
        <v>1219.18</v>
      </c>
      <c r="E55" s="3">
        <f t="shared" si="10"/>
        <v>0</v>
      </c>
      <c r="F55" s="3">
        <f t="shared" si="13"/>
        <v>405.33000000000175</v>
      </c>
      <c r="G55" s="3">
        <f t="shared" si="14"/>
        <v>410.96000000000004</v>
      </c>
      <c r="H55" s="6">
        <f t="shared" si="16"/>
        <v>-5.6299999999982901</v>
      </c>
      <c r="I55" s="3">
        <f t="shared" si="11"/>
        <v>99817.329999999987</v>
      </c>
    </row>
    <row r="56" spans="1:9" x14ac:dyDescent="0.25">
      <c r="A56" s="2">
        <v>44713</v>
      </c>
      <c r="B56" s="3">
        <f t="shared" si="15"/>
        <v>99817.329999999987</v>
      </c>
      <c r="C56" s="3">
        <f t="shared" si="12"/>
        <v>100236.18</v>
      </c>
      <c r="D56" s="3">
        <f t="shared" si="9"/>
        <v>1643.84</v>
      </c>
      <c r="E56" s="3">
        <f t="shared" si="10"/>
        <v>0</v>
      </c>
      <c r="F56" s="3">
        <f t="shared" si="13"/>
        <v>418.85000000000582</v>
      </c>
      <c r="G56" s="3">
        <f t="shared" si="14"/>
        <v>424.65999999999985</v>
      </c>
      <c r="H56" s="6">
        <f t="shared" si="16"/>
        <v>-5.8099999999940337</v>
      </c>
      <c r="I56" s="3">
        <f t="shared" si="11"/>
        <v>99811.51999999999</v>
      </c>
    </row>
    <row r="57" spans="1:9" x14ac:dyDescent="0.25">
      <c r="A57" s="2">
        <v>44743</v>
      </c>
      <c r="B57" s="3">
        <f t="shared" si="15"/>
        <v>99811.51999999999</v>
      </c>
      <c r="C57" s="3">
        <f t="shared" si="12"/>
        <v>100216.8</v>
      </c>
      <c r="D57" s="3">
        <f t="shared" si="9"/>
        <v>2054.79</v>
      </c>
      <c r="E57" s="3">
        <f t="shared" si="10"/>
        <v>0</v>
      </c>
      <c r="F57" s="3">
        <f t="shared" si="13"/>
        <v>405.28000000001339</v>
      </c>
      <c r="G57" s="3">
        <f t="shared" si="14"/>
        <v>410.95000000000005</v>
      </c>
      <c r="H57" s="6">
        <f t="shared" si="16"/>
        <v>-5.6699999999866577</v>
      </c>
      <c r="I57" s="3">
        <f t="shared" si="11"/>
        <v>99805.85</v>
      </c>
    </row>
    <row r="58" spans="1:9" x14ac:dyDescent="0.25">
      <c r="A58" s="2">
        <v>44774</v>
      </c>
      <c r="B58" s="3">
        <f t="shared" si="15"/>
        <v>99805.85</v>
      </c>
      <c r="C58" s="3">
        <f t="shared" si="12"/>
        <v>100224.65</v>
      </c>
      <c r="D58" s="3">
        <f t="shared" si="9"/>
        <v>2479.4499999999998</v>
      </c>
      <c r="E58" s="3">
        <f t="shared" si="10"/>
        <v>0</v>
      </c>
      <c r="F58" s="3">
        <f t="shared" si="13"/>
        <v>418.79999999998836</v>
      </c>
      <c r="G58" s="3">
        <f t="shared" si="14"/>
        <v>424.65999999999985</v>
      </c>
      <c r="H58" s="6">
        <f t="shared" si="16"/>
        <v>-5.860000000011496</v>
      </c>
      <c r="I58" s="3">
        <f t="shared" si="11"/>
        <v>99799.989999999991</v>
      </c>
    </row>
    <row r="59" spans="1:9" x14ac:dyDescent="0.25">
      <c r="A59" s="2">
        <v>44805</v>
      </c>
      <c r="B59" s="3">
        <f t="shared" si="15"/>
        <v>99799.989999999991</v>
      </c>
      <c r="C59" s="3">
        <f t="shared" si="12"/>
        <v>100218.76</v>
      </c>
      <c r="D59" s="3">
        <f t="shared" si="9"/>
        <v>2904.11</v>
      </c>
      <c r="E59" s="3">
        <f t="shared" si="10"/>
        <v>0</v>
      </c>
      <c r="F59" s="3">
        <f t="shared" si="13"/>
        <v>418.77000000000407</v>
      </c>
      <c r="G59" s="3">
        <f t="shared" si="14"/>
        <v>424.66000000000031</v>
      </c>
      <c r="H59" s="6">
        <f t="shared" si="16"/>
        <v>-5.8899999999962347</v>
      </c>
      <c r="I59" s="3">
        <f t="shared" si="11"/>
        <v>99794.099999999991</v>
      </c>
    </row>
    <row r="60" spans="1:9" x14ac:dyDescent="0.25">
      <c r="A60" s="2">
        <v>44835</v>
      </c>
      <c r="B60" s="3">
        <f t="shared" si="15"/>
        <v>99794.099999999991</v>
      </c>
      <c r="C60" s="3">
        <f t="shared" si="12"/>
        <v>100199.31</v>
      </c>
      <c r="D60" s="3">
        <f t="shared" si="9"/>
        <v>3315.07</v>
      </c>
      <c r="E60" s="3">
        <f t="shared" si="10"/>
        <v>0</v>
      </c>
      <c r="F60" s="3">
        <f t="shared" si="13"/>
        <v>405.2100000000064</v>
      </c>
      <c r="G60" s="3">
        <f t="shared" si="14"/>
        <v>410.96000000000004</v>
      </c>
      <c r="H60" s="6">
        <f t="shared" si="16"/>
        <v>-5.7499999999936335</v>
      </c>
      <c r="I60" s="3">
        <f t="shared" si="11"/>
        <v>99788.349999999991</v>
      </c>
    </row>
    <row r="61" spans="1:9" x14ac:dyDescent="0.25">
      <c r="A61" s="2">
        <v>44866</v>
      </c>
      <c r="B61" s="3">
        <f t="shared" si="15"/>
        <v>99788.349999999991</v>
      </c>
      <c r="C61" s="3">
        <f t="shared" si="12"/>
        <v>100207.07</v>
      </c>
      <c r="D61" s="3">
        <f t="shared" si="9"/>
        <v>3739.73</v>
      </c>
      <c r="E61" s="3">
        <f t="shared" si="10"/>
        <v>0</v>
      </c>
      <c r="F61" s="3">
        <f t="shared" si="13"/>
        <v>418.72000000001572</v>
      </c>
      <c r="G61" s="3">
        <f t="shared" si="14"/>
        <v>424.65999999999985</v>
      </c>
      <c r="H61" s="6">
        <f t="shared" si="16"/>
        <v>-5.9399999999841384</v>
      </c>
      <c r="I61" s="3">
        <f t="shared" si="11"/>
        <v>99782.41</v>
      </c>
    </row>
    <row r="62" spans="1:9" x14ac:dyDescent="0.25">
      <c r="A62" s="2">
        <v>44896</v>
      </c>
      <c r="B62" s="3">
        <f t="shared" si="15"/>
        <v>99782.41</v>
      </c>
      <c r="C62" s="3">
        <f t="shared" si="12"/>
        <v>100187.58</v>
      </c>
      <c r="D62" s="3">
        <f t="shared" si="9"/>
        <v>4150.68</v>
      </c>
      <c r="E62" s="3">
        <f t="shared" si="10"/>
        <v>0</v>
      </c>
      <c r="F62" s="3">
        <f t="shared" si="13"/>
        <v>405.16999999999825</v>
      </c>
      <c r="G62" s="3">
        <f t="shared" si="14"/>
        <v>410.95000000000027</v>
      </c>
      <c r="H62" s="6">
        <f t="shared" si="16"/>
        <v>-5.7800000000020191</v>
      </c>
      <c r="I62" s="3">
        <f t="shared" si="11"/>
        <v>99776.63</v>
      </c>
    </row>
    <row r="63" spans="1:9" x14ac:dyDescent="0.25">
      <c r="A63" s="2">
        <v>44927</v>
      </c>
      <c r="B63" s="3">
        <f t="shared" si="15"/>
        <v>99776.63</v>
      </c>
      <c r="C63" s="3">
        <f t="shared" si="12"/>
        <v>100195.31</v>
      </c>
      <c r="D63" s="3">
        <f t="shared" si="9"/>
        <v>4575.34</v>
      </c>
      <c r="E63" s="3">
        <f t="shared" si="10"/>
        <v>0</v>
      </c>
      <c r="F63" s="3">
        <f t="shared" si="13"/>
        <v>418.67999999999302</v>
      </c>
      <c r="G63" s="3">
        <f t="shared" si="14"/>
        <v>424.65999999999985</v>
      </c>
      <c r="H63" s="6">
        <f t="shared" si="16"/>
        <v>-5.9800000000068394</v>
      </c>
      <c r="I63" s="3">
        <f t="shared" si="11"/>
        <v>99770.65</v>
      </c>
    </row>
    <row r="64" spans="1:9" x14ac:dyDescent="0.25">
      <c r="A64" s="2">
        <v>44958</v>
      </c>
      <c r="B64" s="3">
        <f t="shared" si="15"/>
        <v>99770.65</v>
      </c>
      <c r="C64" s="3">
        <f t="shared" si="12"/>
        <v>100189.3</v>
      </c>
      <c r="D64" s="3">
        <f t="shared" si="9"/>
        <v>0</v>
      </c>
      <c r="E64" s="3">
        <f t="shared" si="10"/>
        <v>5000</v>
      </c>
      <c r="F64" s="3">
        <f t="shared" si="13"/>
        <v>418.65000000000873</v>
      </c>
      <c r="G64" s="3">
        <f t="shared" si="14"/>
        <v>424.65999999999985</v>
      </c>
      <c r="H64" s="6">
        <f t="shared" si="16"/>
        <v>-6.0099999999911233</v>
      </c>
      <c r="I64" s="3">
        <f t="shared" si="11"/>
        <v>99764.64</v>
      </c>
    </row>
  </sheetData>
  <mergeCells count="2">
    <mergeCell ref="A8:I8"/>
    <mergeCell ref="A38:I3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BC21-C754-4EDC-9515-0E15CA26D02F}">
  <dimension ref="A1:Q151"/>
  <sheetViews>
    <sheetView zoomScale="98" zoomScaleNormal="98" workbookViewId="0"/>
  </sheetViews>
  <sheetFormatPr defaultRowHeight="15" x14ac:dyDescent="0.25"/>
  <cols>
    <col min="1" max="1" width="10.42578125" bestFit="1" customWidth="1"/>
    <col min="2" max="2" width="11.5703125" bestFit="1" customWidth="1"/>
    <col min="3" max="3" width="13.42578125" bestFit="1" customWidth="1"/>
    <col min="4" max="6" width="11.5703125" bestFit="1" customWidth="1"/>
    <col min="7" max="7" width="14.42578125" bestFit="1" customWidth="1"/>
    <col min="8" max="8" width="11.5703125" bestFit="1" customWidth="1"/>
    <col min="9" max="9" width="10.42578125" bestFit="1" customWidth="1"/>
    <col min="10" max="10" width="10.140625" bestFit="1" customWidth="1"/>
    <col min="11" max="11" width="11.5703125" bestFit="1" customWidth="1"/>
    <col min="12" max="12" width="14.42578125" bestFit="1" customWidth="1"/>
    <col min="14" max="14" width="10.42578125" bestFit="1" customWidth="1"/>
    <col min="15" max="15" width="11.28515625" bestFit="1" customWidth="1"/>
    <col min="16" max="16" width="11.5703125" bestFit="1" customWidth="1"/>
    <col min="17" max="17" width="14.42578125" bestFit="1" customWidth="1"/>
  </cols>
  <sheetData>
    <row r="1" spans="1:17" ht="15.75" thickBot="1" x14ac:dyDescent="0.3">
      <c r="B1" s="7" t="s">
        <v>13</v>
      </c>
      <c r="D1" s="13" t="s">
        <v>23</v>
      </c>
      <c r="E1" s="13"/>
      <c r="F1" s="13"/>
      <c r="G1" s="13"/>
      <c r="I1" s="13" t="s">
        <v>25</v>
      </c>
      <c r="J1" s="13"/>
      <c r="K1" s="13"/>
      <c r="L1" s="13"/>
      <c r="N1" s="13" t="s">
        <v>24</v>
      </c>
      <c r="O1" s="13"/>
      <c r="P1" s="13"/>
      <c r="Q1" s="13"/>
    </row>
    <row r="2" spans="1:17" ht="16.5" thickTop="1" thickBot="1" x14ac:dyDescent="0.3">
      <c r="A2" s="1" t="s">
        <v>0</v>
      </c>
      <c r="B2" s="10">
        <v>99.9</v>
      </c>
      <c r="D2" t="s">
        <v>2</v>
      </c>
      <c r="E2" t="s">
        <v>1</v>
      </c>
      <c r="F2" t="s">
        <v>3</v>
      </c>
      <c r="G2" s="4" t="s">
        <v>6</v>
      </c>
      <c r="I2" t="s">
        <v>2</v>
      </c>
      <c r="J2" t="s">
        <v>1</v>
      </c>
      <c r="K2" t="s">
        <v>3</v>
      </c>
      <c r="L2" s="4" t="s">
        <v>6</v>
      </c>
      <c r="N2" t="s">
        <v>2</v>
      </c>
      <c r="O2" t="s">
        <v>1</v>
      </c>
      <c r="P2" t="s">
        <v>3</v>
      </c>
      <c r="Q2" s="4" t="s">
        <v>6</v>
      </c>
    </row>
    <row r="3" spans="1:17" ht="16.5" thickTop="1" thickBot="1" x14ac:dyDescent="0.3">
      <c r="A3" s="1" t="s">
        <v>21</v>
      </c>
      <c r="B3" s="11">
        <v>0.05</v>
      </c>
      <c r="D3" s="2">
        <v>44228</v>
      </c>
      <c r="E3" s="19"/>
      <c r="F3" s="19">
        <f>-B2*B5/100</f>
        <v>-99900</v>
      </c>
      <c r="G3" s="20">
        <f>E3+F3</f>
        <v>-99900</v>
      </c>
      <c r="I3" s="2">
        <v>44228</v>
      </c>
      <c r="J3" s="19"/>
      <c r="K3" s="19">
        <f>-$B$2*$B$5/100</f>
        <v>-99900</v>
      </c>
      <c r="L3" s="20">
        <f>J3+K3</f>
        <v>-99900</v>
      </c>
      <c r="N3" s="2">
        <v>44228</v>
      </c>
      <c r="O3" s="19"/>
      <c r="P3" s="19"/>
      <c r="Q3" s="20">
        <f>O3+P3</f>
        <v>0</v>
      </c>
    </row>
    <row r="4" spans="1:17" ht="16.5" thickTop="1" thickBot="1" x14ac:dyDescent="0.3">
      <c r="A4" s="1" t="s">
        <v>22</v>
      </c>
      <c r="B4" s="11">
        <v>0.08</v>
      </c>
      <c r="D4" s="2">
        <v>44593</v>
      </c>
      <c r="E4" s="19">
        <f>B5*B3</f>
        <v>5000</v>
      </c>
      <c r="F4" s="19"/>
      <c r="G4" s="20">
        <f t="shared" ref="G4:G5" si="0">E4+F4</f>
        <v>5000</v>
      </c>
      <c r="I4" s="2">
        <v>44593</v>
      </c>
      <c r="J4" s="19">
        <f>$B$5*$B3</f>
        <v>5000</v>
      </c>
      <c r="K4" s="19"/>
      <c r="L4" s="20">
        <f t="shared" ref="L4:L5" si="1">J4+K4</f>
        <v>5000</v>
      </c>
      <c r="N4" s="2">
        <v>44593</v>
      </c>
      <c r="O4" s="19"/>
      <c r="P4" s="19">
        <f>-H23</f>
        <v>-99948.77</v>
      </c>
      <c r="Q4" s="20">
        <f t="shared" ref="Q4:Q5" si="2">O4+P4</f>
        <v>-99948.77</v>
      </c>
    </row>
    <row r="5" spans="1:17" ht="16.5" thickTop="1" thickBot="1" x14ac:dyDescent="0.3">
      <c r="A5" s="1" t="s">
        <v>4</v>
      </c>
      <c r="B5" s="10">
        <v>100000</v>
      </c>
      <c r="D5" s="2">
        <v>44958</v>
      </c>
      <c r="E5" s="19">
        <f>B3*B5</f>
        <v>5000</v>
      </c>
      <c r="F5" s="19">
        <f>B5</f>
        <v>100000</v>
      </c>
      <c r="G5" s="20">
        <f t="shared" si="0"/>
        <v>105000</v>
      </c>
      <c r="I5" s="2">
        <v>44958</v>
      </c>
      <c r="J5" s="19">
        <f>$B$5*$B4</f>
        <v>8000</v>
      </c>
      <c r="K5" s="19">
        <f>$B$5</f>
        <v>100000</v>
      </c>
      <c r="L5" s="20">
        <f t="shared" si="1"/>
        <v>108000</v>
      </c>
      <c r="N5" s="2">
        <v>44958</v>
      </c>
      <c r="O5" s="19">
        <f>$B$5*$B4</f>
        <v>8000</v>
      </c>
      <c r="P5" s="19">
        <f>$B$5</f>
        <v>100000</v>
      </c>
      <c r="Q5" s="20">
        <f t="shared" si="2"/>
        <v>108000</v>
      </c>
    </row>
    <row r="6" spans="1:17" ht="15.75" thickTop="1" x14ac:dyDescent="0.25"/>
    <row r="7" spans="1:17" x14ac:dyDescent="0.25">
      <c r="D7" t="s">
        <v>5</v>
      </c>
      <c r="E7" s="5">
        <f>XIRR(G3:G5,D3:D5,1%)</f>
        <v>5.0538210868835462E-2</v>
      </c>
      <c r="I7" t="s">
        <v>5</v>
      </c>
      <c r="J7" s="5">
        <f>XIRR(L3:L5,I3:I5,1%)</f>
        <v>6.5076622962951636E-2</v>
      </c>
      <c r="N7" t="s">
        <v>5</v>
      </c>
      <c r="O7" s="5">
        <f>XIRR(Q4:Q5,N4:N5,1%)</f>
        <v>8.0553565025329593E-2</v>
      </c>
    </row>
    <row r="8" spans="1:17" x14ac:dyDescent="0.25">
      <c r="E8" s="5"/>
      <c r="J8" s="5"/>
      <c r="O8" s="5"/>
    </row>
    <row r="9" spans="1:17" x14ac:dyDescent="0.25">
      <c r="A9" s="13" t="s">
        <v>26</v>
      </c>
      <c r="B9" s="13"/>
      <c r="C9" s="13"/>
      <c r="D9" s="13"/>
      <c r="E9" s="13"/>
      <c r="F9" s="13"/>
      <c r="G9" s="13"/>
      <c r="H9" s="13"/>
    </row>
    <row r="10" spans="1:17" x14ac:dyDescent="0.25">
      <c r="A10" t="s">
        <v>2</v>
      </c>
      <c r="B10" t="s">
        <v>7</v>
      </c>
      <c r="C10" t="s">
        <v>8</v>
      </c>
      <c r="D10" t="s">
        <v>9</v>
      </c>
      <c r="E10" t="s">
        <v>1</v>
      </c>
      <c r="F10" t="s">
        <v>12</v>
      </c>
      <c r="G10" t="s">
        <v>10</v>
      </c>
      <c r="H10" t="s">
        <v>11</v>
      </c>
    </row>
    <row r="11" spans="1:17" x14ac:dyDescent="0.25">
      <c r="A11" s="2">
        <v>44228</v>
      </c>
      <c r="B11" s="3">
        <f>$B$2*$B$5/100</f>
        <v>99900</v>
      </c>
      <c r="C11" s="3">
        <f>IF($D$4&gt;=A11,$G$4/(1+$E$7)^(($D$4-A11)/365),0)+IF($D$5&gt;=A11,$G$5/(1+$E$7)^(($D$5-A11)/365),0)</f>
        <v>99900.00077747427</v>
      </c>
      <c r="D11" s="3">
        <f>IF(AND(A11&gt;$D$3,A11&lt;$D$4),$E$4*(A11-$D$3)/365,0)+IF(AND(A11&gt;$D$4,A11&lt;$D$5),$E$5*(A11-$D$4)/365,0)</f>
        <v>0</v>
      </c>
      <c r="E11" s="3">
        <f>IF(A11=$D$4,$E$4,0)+IF(A11=$D$5,$E$5,0)</f>
        <v>0</v>
      </c>
      <c r="F11" s="3">
        <v>0</v>
      </c>
      <c r="G11" s="6">
        <f>C11-D11-B11-E11</f>
        <v>7.7747426985297352E-4</v>
      </c>
      <c r="H11" s="3">
        <f t="shared" ref="H11:H35" si="3">B11+G11</f>
        <v>99900.00077747427</v>
      </c>
    </row>
    <row r="12" spans="1:17" x14ac:dyDescent="0.25">
      <c r="A12" s="2">
        <v>44256</v>
      </c>
      <c r="B12" s="3">
        <f>H11</f>
        <v>99900.00077747427</v>
      </c>
      <c r="C12" s="3">
        <f>ROUND(IF($D$4&gt;=A12,$G$4/(1+$E$7)^(($D$4-A12)/365),0)+IF($D$5&gt;=A12,$G$5/(1+$E$7)^(($D$5-A12)/365),0),2)</f>
        <v>100278.55</v>
      </c>
      <c r="D12" s="3">
        <f t="shared" ref="D12:D35" si="4">ROUND(IF(AND(A12&gt;$D$3,A12&lt;$D$4),$E$4*(A12-$D$3)/365,0)+IF(AND(A12&gt;$D$4,A12&lt;$D$5),$E$5*(A12-$D$4)/365,0),2)</f>
        <v>383.56</v>
      </c>
      <c r="E12" s="3">
        <f>IF(A12=$D$4,$E$4,0)+IF(A12=$D$5,$E$5,0)</f>
        <v>0</v>
      </c>
      <c r="F12" s="3">
        <f>D12-D11+E12</f>
        <v>383.56</v>
      </c>
      <c r="G12" s="6">
        <f t="shared" ref="G12:G35" si="5">C12-D12-B12-E12</f>
        <v>-5.0107774742646143</v>
      </c>
      <c r="H12" s="3">
        <f t="shared" si="3"/>
        <v>99894.99</v>
      </c>
    </row>
    <row r="13" spans="1:17" x14ac:dyDescent="0.25">
      <c r="A13" s="2">
        <v>44287</v>
      </c>
      <c r="B13" s="3">
        <f t="shared" ref="B13:B35" si="6">H12</f>
        <v>99894.99</v>
      </c>
      <c r="C13" s="3">
        <f t="shared" ref="C13:C35" si="7">ROUND(IF($D$4&gt;=A13,$G$4/(1+$E$7)^(($D$4-A13)/365),0)+IF($D$5&gt;=A13,$G$5/(1+$E$7)^(($D$5-A13)/365),0),2)</f>
        <v>100699.33</v>
      </c>
      <c r="D13" s="3">
        <f t="shared" si="4"/>
        <v>808.22</v>
      </c>
      <c r="E13" s="3">
        <f t="shared" ref="E13:E35" si="8">IF(A13=$D$4,$E$4,0)+IF(A13=$D$5,$E$5,0)</f>
        <v>0</v>
      </c>
      <c r="F13" s="3">
        <f t="shared" ref="F13:F35" si="9">D13-D12+E13</f>
        <v>424.66</v>
      </c>
      <c r="G13" s="6">
        <f t="shared" si="5"/>
        <v>-3.8800000000046566</v>
      </c>
      <c r="H13" s="3">
        <f t="shared" si="3"/>
        <v>99891.11</v>
      </c>
    </row>
    <row r="14" spans="1:17" x14ac:dyDescent="0.25">
      <c r="A14" s="2">
        <v>44317</v>
      </c>
      <c r="B14" s="3">
        <f t="shared" si="6"/>
        <v>99891.11</v>
      </c>
      <c r="C14" s="3">
        <f t="shared" si="7"/>
        <v>101108.22</v>
      </c>
      <c r="D14" s="3">
        <f t="shared" si="4"/>
        <v>1219.18</v>
      </c>
      <c r="E14" s="3">
        <f t="shared" si="8"/>
        <v>0</v>
      </c>
      <c r="F14" s="3">
        <f t="shared" si="9"/>
        <v>410.96000000000004</v>
      </c>
      <c r="G14" s="6">
        <f t="shared" si="5"/>
        <v>-2.069999999992433</v>
      </c>
      <c r="H14" s="3">
        <f t="shared" si="3"/>
        <v>99889.040000000008</v>
      </c>
    </row>
    <row r="15" spans="1:17" x14ac:dyDescent="0.25">
      <c r="A15" s="2">
        <v>44348</v>
      </c>
      <c r="B15" s="3">
        <f t="shared" si="6"/>
        <v>99889.040000000008</v>
      </c>
      <c r="C15" s="3">
        <f t="shared" si="7"/>
        <v>101532.48</v>
      </c>
      <c r="D15" s="3">
        <f t="shared" si="4"/>
        <v>1643.84</v>
      </c>
      <c r="E15" s="3">
        <f t="shared" si="8"/>
        <v>0</v>
      </c>
      <c r="F15" s="3">
        <f t="shared" si="9"/>
        <v>424.65999999999985</v>
      </c>
      <c r="G15" s="6">
        <f t="shared" si="5"/>
        <v>-0.40000000000873115</v>
      </c>
      <c r="H15" s="3">
        <f t="shared" si="3"/>
        <v>99888.639999999999</v>
      </c>
    </row>
    <row r="16" spans="1:17" x14ac:dyDescent="0.25">
      <c r="A16" s="2">
        <v>44378</v>
      </c>
      <c r="B16" s="3">
        <f t="shared" si="6"/>
        <v>99888.639999999999</v>
      </c>
      <c r="C16" s="3">
        <f t="shared" si="7"/>
        <v>101944.75</v>
      </c>
      <c r="D16" s="3">
        <f t="shared" si="4"/>
        <v>2054.79</v>
      </c>
      <c r="E16" s="3">
        <f t="shared" si="8"/>
        <v>0</v>
      </c>
      <c r="F16" s="3">
        <f t="shared" si="9"/>
        <v>410.95000000000005</v>
      </c>
      <c r="G16" s="6">
        <f t="shared" si="5"/>
        <v>1.3200000000069849</v>
      </c>
      <c r="H16" s="3">
        <f t="shared" si="3"/>
        <v>99889.96</v>
      </c>
    </row>
    <row r="17" spans="1:8" x14ac:dyDescent="0.25">
      <c r="A17" s="2">
        <v>44409</v>
      </c>
      <c r="B17" s="3">
        <f t="shared" si="6"/>
        <v>99889.96</v>
      </c>
      <c r="C17" s="3">
        <f t="shared" si="7"/>
        <v>102372.53</v>
      </c>
      <c r="D17" s="3">
        <f t="shared" si="4"/>
        <v>2479.4499999999998</v>
      </c>
      <c r="E17" s="3">
        <f t="shared" si="8"/>
        <v>0</v>
      </c>
      <c r="F17" s="3">
        <f t="shared" si="9"/>
        <v>424.65999999999985</v>
      </c>
      <c r="G17" s="6">
        <f t="shared" si="5"/>
        <v>3.1199999999953434</v>
      </c>
      <c r="H17" s="3">
        <f t="shared" si="3"/>
        <v>99893.08</v>
      </c>
    </row>
    <row r="18" spans="1:8" x14ac:dyDescent="0.25">
      <c r="A18" s="2">
        <v>44440</v>
      </c>
      <c r="B18" s="3">
        <f t="shared" si="6"/>
        <v>99893.08</v>
      </c>
      <c r="C18" s="3">
        <f t="shared" si="7"/>
        <v>102802.1</v>
      </c>
      <c r="D18" s="3">
        <f t="shared" si="4"/>
        <v>2904.11</v>
      </c>
      <c r="E18" s="3">
        <f t="shared" si="8"/>
        <v>0</v>
      </c>
      <c r="F18" s="3">
        <f t="shared" si="9"/>
        <v>424.66000000000031</v>
      </c>
      <c r="G18" s="6">
        <f t="shared" si="5"/>
        <v>4.9100000000034925</v>
      </c>
      <c r="H18" s="3">
        <f t="shared" si="3"/>
        <v>99897.99</v>
      </c>
    </row>
    <row r="19" spans="1:8" x14ac:dyDescent="0.25">
      <c r="A19" s="2">
        <v>44470</v>
      </c>
      <c r="B19" s="3">
        <f t="shared" si="6"/>
        <v>99897.99</v>
      </c>
      <c r="C19" s="3">
        <f t="shared" si="7"/>
        <v>103219.52</v>
      </c>
      <c r="D19" s="3">
        <f t="shared" si="4"/>
        <v>3315.07</v>
      </c>
      <c r="E19" s="3">
        <f t="shared" si="8"/>
        <v>0</v>
      </c>
      <c r="F19" s="3">
        <f t="shared" si="9"/>
        <v>410.96000000000004</v>
      </c>
      <c r="G19" s="6">
        <f t="shared" si="5"/>
        <v>6.4599999999918509</v>
      </c>
      <c r="H19" s="3">
        <f t="shared" si="3"/>
        <v>99904.45</v>
      </c>
    </row>
    <row r="20" spans="1:8" x14ac:dyDescent="0.25">
      <c r="A20" s="2">
        <v>44501</v>
      </c>
      <c r="B20" s="3">
        <f t="shared" si="6"/>
        <v>99904.45</v>
      </c>
      <c r="C20" s="3">
        <f t="shared" si="7"/>
        <v>103652.64</v>
      </c>
      <c r="D20" s="3">
        <f t="shared" si="4"/>
        <v>3739.73</v>
      </c>
      <c r="E20" s="3">
        <f t="shared" si="8"/>
        <v>0</v>
      </c>
      <c r="F20" s="3">
        <f t="shared" si="9"/>
        <v>424.65999999999985</v>
      </c>
      <c r="G20" s="6">
        <f t="shared" si="5"/>
        <v>8.4600000000064028</v>
      </c>
      <c r="H20" s="3">
        <f t="shared" si="3"/>
        <v>99912.91</v>
      </c>
    </row>
    <row r="21" spans="1:8" x14ac:dyDescent="0.25">
      <c r="A21" s="2">
        <v>44531</v>
      </c>
      <c r="B21" s="3">
        <f t="shared" si="6"/>
        <v>99912.91</v>
      </c>
      <c r="C21" s="3">
        <f t="shared" si="7"/>
        <v>104073.52</v>
      </c>
      <c r="D21" s="3">
        <f t="shared" si="4"/>
        <v>4150.68</v>
      </c>
      <c r="E21" s="3">
        <f t="shared" si="8"/>
        <v>0</v>
      </c>
      <c r="F21" s="3">
        <f t="shared" si="9"/>
        <v>410.95000000000027</v>
      </c>
      <c r="G21" s="6">
        <f t="shared" si="5"/>
        <v>9.9299999999930151</v>
      </c>
      <c r="H21" s="3">
        <f t="shared" si="3"/>
        <v>99922.84</v>
      </c>
    </row>
    <row r="22" spans="1:8" x14ac:dyDescent="0.25">
      <c r="A22" s="2">
        <v>44562</v>
      </c>
      <c r="B22" s="3">
        <f t="shared" si="6"/>
        <v>99922.84</v>
      </c>
      <c r="C22" s="3">
        <f t="shared" si="7"/>
        <v>104510.23</v>
      </c>
      <c r="D22" s="3">
        <f t="shared" si="4"/>
        <v>4575.34</v>
      </c>
      <c r="E22" s="3">
        <f t="shared" si="8"/>
        <v>0</v>
      </c>
      <c r="F22" s="3">
        <f t="shared" si="9"/>
        <v>424.65999999999985</v>
      </c>
      <c r="G22" s="6">
        <f t="shared" si="5"/>
        <v>12.05000000000291</v>
      </c>
      <c r="H22" s="3">
        <f t="shared" si="3"/>
        <v>99934.89</v>
      </c>
    </row>
    <row r="23" spans="1:8" x14ac:dyDescent="0.25">
      <c r="A23" s="2">
        <v>44593</v>
      </c>
      <c r="B23" s="3">
        <f t="shared" si="6"/>
        <v>99934.89</v>
      </c>
      <c r="C23" s="3">
        <f t="shared" si="7"/>
        <v>104948.77</v>
      </c>
      <c r="D23" s="3">
        <f t="shared" si="4"/>
        <v>0</v>
      </c>
      <c r="E23" s="3">
        <f t="shared" si="8"/>
        <v>5000</v>
      </c>
      <c r="F23" s="3">
        <f t="shared" si="9"/>
        <v>424.65999999999985</v>
      </c>
      <c r="G23" s="6">
        <f t="shared" si="5"/>
        <v>13.880000000004657</v>
      </c>
      <c r="H23" s="3">
        <f t="shared" si="3"/>
        <v>99948.77</v>
      </c>
    </row>
    <row r="24" spans="1:8" x14ac:dyDescent="0.25">
      <c r="A24" s="2">
        <v>44621</v>
      </c>
      <c r="B24" s="3">
        <f t="shared" si="6"/>
        <v>99948.77</v>
      </c>
      <c r="C24" s="3">
        <f t="shared" si="7"/>
        <v>100327.5</v>
      </c>
      <c r="D24" s="3">
        <f t="shared" si="4"/>
        <v>383.56</v>
      </c>
      <c r="E24" s="3">
        <f t="shared" si="8"/>
        <v>0</v>
      </c>
      <c r="F24" s="3">
        <f t="shared" si="9"/>
        <v>383.56</v>
      </c>
      <c r="G24" s="6">
        <f t="shared" si="5"/>
        <v>-4.8300000000017462</v>
      </c>
      <c r="H24" s="3">
        <f t="shared" si="3"/>
        <v>99943.94</v>
      </c>
    </row>
    <row r="25" spans="1:8" x14ac:dyDescent="0.25">
      <c r="A25" s="2">
        <v>44652</v>
      </c>
      <c r="B25" s="3">
        <f t="shared" si="6"/>
        <v>99943.94</v>
      </c>
      <c r="C25" s="3">
        <f t="shared" si="7"/>
        <v>100748.49</v>
      </c>
      <c r="D25" s="3">
        <f t="shared" si="4"/>
        <v>808.22</v>
      </c>
      <c r="E25" s="3">
        <f t="shared" si="8"/>
        <v>0</v>
      </c>
      <c r="F25" s="3">
        <f t="shared" si="9"/>
        <v>424.66</v>
      </c>
      <c r="G25" s="6">
        <f t="shared" si="5"/>
        <v>-3.6699999999982538</v>
      </c>
      <c r="H25" s="3">
        <f t="shared" si="3"/>
        <v>99940.27</v>
      </c>
    </row>
    <row r="26" spans="1:8" x14ac:dyDescent="0.25">
      <c r="A26" s="2">
        <v>44682</v>
      </c>
      <c r="B26" s="3">
        <f t="shared" si="6"/>
        <v>99940.27</v>
      </c>
      <c r="C26" s="3">
        <f t="shared" si="7"/>
        <v>101157.58</v>
      </c>
      <c r="D26" s="3">
        <f t="shared" si="4"/>
        <v>1219.18</v>
      </c>
      <c r="E26" s="3">
        <f t="shared" si="8"/>
        <v>0</v>
      </c>
      <c r="F26" s="3">
        <f t="shared" si="9"/>
        <v>410.96000000000004</v>
      </c>
      <c r="G26" s="6">
        <f t="shared" si="5"/>
        <v>-1.8699999999953434</v>
      </c>
      <c r="H26" s="3">
        <f t="shared" si="3"/>
        <v>99938.400000000009</v>
      </c>
    </row>
    <row r="27" spans="1:8" x14ac:dyDescent="0.25">
      <c r="A27" s="2">
        <v>44713</v>
      </c>
      <c r="B27" s="3">
        <f t="shared" si="6"/>
        <v>99938.400000000009</v>
      </c>
      <c r="C27" s="3">
        <f t="shared" si="7"/>
        <v>101582.05</v>
      </c>
      <c r="D27" s="3">
        <f t="shared" si="4"/>
        <v>1643.84</v>
      </c>
      <c r="E27" s="3">
        <f t="shared" si="8"/>
        <v>0</v>
      </c>
      <c r="F27" s="3">
        <f t="shared" si="9"/>
        <v>424.65999999999985</v>
      </c>
      <c r="G27" s="6">
        <f t="shared" si="5"/>
        <v>-0.19000000000232831</v>
      </c>
      <c r="H27" s="3">
        <f t="shared" si="3"/>
        <v>99938.21</v>
      </c>
    </row>
    <row r="28" spans="1:8" x14ac:dyDescent="0.25">
      <c r="A28" s="2">
        <v>44743</v>
      </c>
      <c r="B28" s="3">
        <f t="shared" si="6"/>
        <v>99938.21</v>
      </c>
      <c r="C28" s="3">
        <f t="shared" si="7"/>
        <v>101994.52</v>
      </c>
      <c r="D28" s="3">
        <f t="shared" si="4"/>
        <v>2054.79</v>
      </c>
      <c r="E28" s="3">
        <f t="shared" si="8"/>
        <v>0</v>
      </c>
      <c r="F28" s="3">
        <f t="shared" si="9"/>
        <v>410.95000000000005</v>
      </c>
      <c r="G28" s="6">
        <f t="shared" si="5"/>
        <v>1.5200000000040745</v>
      </c>
      <c r="H28" s="3">
        <f t="shared" si="3"/>
        <v>99939.73000000001</v>
      </c>
    </row>
    <row r="29" spans="1:8" x14ac:dyDescent="0.25">
      <c r="A29" s="2">
        <v>44774</v>
      </c>
      <c r="B29" s="3">
        <f t="shared" si="6"/>
        <v>99939.73000000001</v>
      </c>
      <c r="C29" s="3">
        <f t="shared" si="7"/>
        <v>102422.5</v>
      </c>
      <c r="D29" s="3">
        <f t="shared" si="4"/>
        <v>2479.4499999999998</v>
      </c>
      <c r="E29" s="3">
        <f t="shared" si="8"/>
        <v>0</v>
      </c>
      <c r="F29" s="3">
        <f t="shared" si="9"/>
        <v>424.65999999999985</v>
      </c>
      <c r="G29" s="6">
        <f t="shared" si="5"/>
        <v>3.319999999992433</v>
      </c>
      <c r="H29" s="3">
        <f t="shared" si="3"/>
        <v>99943.05</v>
      </c>
    </row>
    <row r="30" spans="1:8" x14ac:dyDescent="0.25">
      <c r="A30" s="2">
        <v>44805</v>
      </c>
      <c r="B30" s="3">
        <f t="shared" si="6"/>
        <v>99943.05</v>
      </c>
      <c r="C30" s="3">
        <f t="shared" si="7"/>
        <v>102852.28</v>
      </c>
      <c r="D30" s="3">
        <f t="shared" si="4"/>
        <v>2904.11</v>
      </c>
      <c r="E30" s="3">
        <f t="shared" si="8"/>
        <v>0</v>
      </c>
      <c r="F30" s="3">
        <f t="shared" si="9"/>
        <v>424.66000000000031</v>
      </c>
      <c r="G30" s="6">
        <f t="shared" si="5"/>
        <v>5.1199999999953434</v>
      </c>
      <c r="H30" s="3">
        <f t="shared" si="3"/>
        <v>99948.17</v>
      </c>
    </row>
    <row r="31" spans="1:8" x14ac:dyDescent="0.25">
      <c r="A31" s="2">
        <v>44835</v>
      </c>
      <c r="B31" s="3">
        <f t="shared" si="6"/>
        <v>99948.17</v>
      </c>
      <c r="C31" s="3">
        <f t="shared" si="7"/>
        <v>103269.91</v>
      </c>
      <c r="D31" s="3">
        <f t="shared" si="4"/>
        <v>3315.07</v>
      </c>
      <c r="E31" s="3">
        <f t="shared" si="8"/>
        <v>0</v>
      </c>
      <c r="F31" s="3">
        <f t="shared" si="9"/>
        <v>410.96000000000004</v>
      </c>
      <c r="G31" s="6">
        <f t="shared" si="5"/>
        <v>6.6699999999982538</v>
      </c>
      <c r="H31" s="3">
        <f t="shared" si="3"/>
        <v>99954.84</v>
      </c>
    </row>
    <row r="32" spans="1:8" x14ac:dyDescent="0.25">
      <c r="A32" s="2">
        <v>44866</v>
      </c>
      <c r="B32" s="3">
        <f t="shared" si="6"/>
        <v>99954.84</v>
      </c>
      <c r="C32" s="3">
        <f t="shared" si="7"/>
        <v>103703.24</v>
      </c>
      <c r="D32" s="3">
        <f t="shared" si="4"/>
        <v>3739.73</v>
      </c>
      <c r="E32" s="3">
        <f t="shared" si="8"/>
        <v>0</v>
      </c>
      <c r="F32" s="3">
        <f t="shared" si="9"/>
        <v>424.65999999999985</v>
      </c>
      <c r="G32" s="6">
        <f t="shared" si="5"/>
        <v>8.6700000000128057</v>
      </c>
      <c r="H32" s="3">
        <f t="shared" si="3"/>
        <v>99963.510000000009</v>
      </c>
    </row>
    <row r="33" spans="1:8" x14ac:dyDescent="0.25">
      <c r="A33" s="2">
        <v>44896</v>
      </c>
      <c r="B33" s="3">
        <f t="shared" si="6"/>
        <v>99963.510000000009</v>
      </c>
      <c r="C33" s="3">
        <f t="shared" si="7"/>
        <v>104124.33</v>
      </c>
      <c r="D33" s="3">
        <f t="shared" si="4"/>
        <v>4150.68</v>
      </c>
      <c r="E33" s="3">
        <f t="shared" si="8"/>
        <v>0</v>
      </c>
      <c r="F33" s="3">
        <f t="shared" si="9"/>
        <v>410.95000000000027</v>
      </c>
      <c r="G33" s="6">
        <f t="shared" si="5"/>
        <v>10.139999999984866</v>
      </c>
      <c r="H33" s="3">
        <f t="shared" si="3"/>
        <v>99973.65</v>
      </c>
    </row>
    <row r="34" spans="1:8" x14ac:dyDescent="0.25">
      <c r="A34" s="2">
        <v>44927</v>
      </c>
      <c r="B34" s="3">
        <f t="shared" si="6"/>
        <v>99973.65</v>
      </c>
      <c r="C34" s="3">
        <f t="shared" si="7"/>
        <v>104561.25</v>
      </c>
      <c r="D34" s="3">
        <f t="shared" si="4"/>
        <v>4575.34</v>
      </c>
      <c r="E34" s="3">
        <f t="shared" si="8"/>
        <v>0</v>
      </c>
      <c r="F34" s="3">
        <f t="shared" si="9"/>
        <v>424.65999999999985</v>
      </c>
      <c r="G34" s="6">
        <f t="shared" si="5"/>
        <v>12.260000000009313</v>
      </c>
      <c r="H34" s="3">
        <f t="shared" si="3"/>
        <v>99985.91</v>
      </c>
    </row>
    <row r="35" spans="1:8" x14ac:dyDescent="0.25">
      <c r="A35" s="2">
        <v>44958</v>
      </c>
      <c r="B35" s="3">
        <f t="shared" si="6"/>
        <v>99985.91</v>
      </c>
      <c r="C35" s="3">
        <f t="shared" si="7"/>
        <v>105000</v>
      </c>
      <c r="D35" s="3">
        <f t="shared" si="4"/>
        <v>0</v>
      </c>
      <c r="E35" s="3">
        <f t="shared" si="8"/>
        <v>5000</v>
      </c>
      <c r="F35" s="3">
        <f t="shared" si="9"/>
        <v>424.65999999999985</v>
      </c>
      <c r="G35" s="6">
        <f t="shared" si="5"/>
        <v>14.089999999996508</v>
      </c>
      <c r="H35" s="3">
        <f t="shared" si="3"/>
        <v>100000</v>
      </c>
    </row>
    <row r="38" spans="1:8" x14ac:dyDescent="0.25">
      <c r="A38" s="13" t="s">
        <v>27</v>
      </c>
      <c r="B38" s="13"/>
      <c r="C38" s="13"/>
      <c r="D38" s="13"/>
      <c r="E38" s="13"/>
      <c r="F38" s="13"/>
      <c r="G38" s="13"/>
      <c r="H38" s="13"/>
    </row>
    <row r="39" spans="1:8" x14ac:dyDescent="0.25">
      <c r="A39" t="s">
        <v>2</v>
      </c>
      <c r="B39" t="s">
        <v>7</v>
      </c>
      <c r="C39" t="s">
        <v>8</v>
      </c>
      <c r="D39" t="s">
        <v>9</v>
      </c>
      <c r="E39" t="s">
        <v>1</v>
      </c>
      <c r="F39" t="s">
        <v>12</v>
      </c>
      <c r="G39" t="s">
        <v>10</v>
      </c>
      <c r="H39" t="s">
        <v>11</v>
      </c>
    </row>
    <row r="40" spans="1:8" x14ac:dyDescent="0.25">
      <c r="A40" s="2">
        <v>44228</v>
      </c>
      <c r="B40" s="3">
        <f>$B$2*$B$5/100</f>
        <v>99900</v>
      </c>
      <c r="C40" s="3">
        <f>IF($D$4&gt;=A40,$G$4/(1+$E$7)^(($D$4-A40)/365),0)+IF($D$5&gt;=A40,$G$5/(1+$E$7)^(($D$5-A40)/365),0)</f>
        <v>99900.00077747427</v>
      </c>
      <c r="D40" s="3">
        <f>IF(AND(A40&gt;$I$3,A40&lt;$I$4),$J$4*(A40-$I$3)/365,0)+IF(AND(A40&gt;$I$4,A40&lt;$I$5),$J$5*(A40-$I$4)/365,0)</f>
        <v>0</v>
      </c>
      <c r="E40" s="3">
        <f>IF(A40=$I$4,$J$4,0)+IF(A40=$I$5,$J$5,0)</f>
        <v>0</v>
      </c>
      <c r="F40" s="3">
        <v>0</v>
      </c>
      <c r="G40" s="6">
        <f>C40-D40-B40-E40</f>
        <v>7.7747426985297352E-4</v>
      </c>
      <c r="H40" s="3">
        <f t="shared" ref="H40:H64" si="10">B40+G40</f>
        <v>99900.00077747427</v>
      </c>
    </row>
    <row r="41" spans="1:8" x14ac:dyDescent="0.25">
      <c r="A41" s="2">
        <v>44256</v>
      </c>
      <c r="B41" s="3">
        <f>H40</f>
        <v>99900.00077747427</v>
      </c>
      <c r="C41" s="3">
        <f>ROUND(IF($D$4&gt;=A41,$G$4/(1+$E$7)^(($D$4-A41)/365),0)+IF($D$5&gt;=A41,$G$5/(1+$E$7)^(($D$5-A41)/365),0),2)</f>
        <v>100278.55</v>
      </c>
      <c r="D41" s="3">
        <f t="shared" ref="D41:D64" si="11">IF(AND(A41&gt;$I$3,A41&lt;$I$4),$J$4*(A41-$I$3)/365,0)+IF(AND(A41&gt;$I$4,A41&lt;$I$5),$J$5*(A41-$I$4)/365,0)</f>
        <v>383.56164383561645</v>
      </c>
      <c r="E41" s="3">
        <f t="shared" ref="E41:E64" si="12">IF(A41=$I$4,$J$4,0)+IF(A41=$I$5,$J$5,0)</f>
        <v>0</v>
      </c>
      <c r="F41" s="3">
        <f>D41-D40+E41</f>
        <v>383.56164383561645</v>
      </c>
      <c r="G41" s="6">
        <f t="shared" ref="G41:G64" si="13">C41-D41-B41-E41</f>
        <v>-5.0124213098897599</v>
      </c>
      <c r="H41" s="3">
        <f t="shared" si="10"/>
        <v>99894.98835616438</v>
      </c>
    </row>
    <row r="42" spans="1:8" x14ac:dyDescent="0.25">
      <c r="A42" s="2">
        <v>44287</v>
      </c>
      <c r="B42" s="3">
        <f t="shared" ref="B42:B64" si="14">H41</f>
        <v>99894.98835616438</v>
      </c>
      <c r="C42" s="3">
        <f t="shared" ref="C42:C52" si="15">ROUND(IF($D$4&gt;=A42,$G$4/(1+$E$7)^(($D$4-A42)/365),0)+IF($D$5&gt;=A42,$G$5/(1+$E$7)^(($D$5-A42)/365),0),2)</f>
        <v>100699.33</v>
      </c>
      <c r="D42" s="3">
        <f t="shared" si="11"/>
        <v>808.21917808219177</v>
      </c>
      <c r="E42" s="3">
        <f t="shared" si="12"/>
        <v>0</v>
      </c>
      <c r="F42" s="3">
        <f t="shared" ref="F42:F64" si="16">D42-D41+E42</f>
        <v>424.65753424657532</v>
      </c>
      <c r="G42" s="6">
        <f t="shared" si="13"/>
        <v>-3.8775342465669382</v>
      </c>
      <c r="H42" s="3">
        <f t="shared" si="10"/>
        <v>99891.110821917813</v>
      </c>
    </row>
    <row r="43" spans="1:8" x14ac:dyDescent="0.25">
      <c r="A43" s="2">
        <v>44317</v>
      </c>
      <c r="B43" s="3">
        <f t="shared" si="14"/>
        <v>99891.110821917813</v>
      </c>
      <c r="C43" s="3">
        <f t="shared" si="15"/>
        <v>101108.22</v>
      </c>
      <c r="D43" s="3">
        <f t="shared" si="11"/>
        <v>1219.1780821917807</v>
      </c>
      <c r="E43" s="3">
        <f t="shared" si="12"/>
        <v>0</v>
      </c>
      <c r="F43" s="3">
        <f t="shared" si="16"/>
        <v>410.95890410958896</v>
      </c>
      <c r="G43" s="6">
        <f t="shared" si="13"/>
        <v>-2.0689041095902212</v>
      </c>
      <c r="H43" s="3">
        <f t="shared" si="10"/>
        <v>99889.041917808223</v>
      </c>
    </row>
    <row r="44" spans="1:8" x14ac:dyDescent="0.25">
      <c r="A44" s="2">
        <v>44348</v>
      </c>
      <c r="B44" s="3">
        <f t="shared" si="14"/>
        <v>99889.041917808223</v>
      </c>
      <c r="C44" s="3">
        <f t="shared" si="15"/>
        <v>101532.48</v>
      </c>
      <c r="D44" s="3">
        <f t="shared" si="11"/>
        <v>1643.8356164383561</v>
      </c>
      <c r="E44" s="3">
        <f t="shared" si="12"/>
        <v>0</v>
      </c>
      <c r="F44" s="3">
        <f t="shared" si="16"/>
        <v>424.65753424657532</v>
      </c>
      <c r="G44" s="6">
        <f t="shared" si="13"/>
        <v>-0.39753424658556469</v>
      </c>
      <c r="H44" s="3">
        <f t="shared" si="10"/>
        <v>99888.644383561637</v>
      </c>
    </row>
    <row r="45" spans="1:8" x14ac:dyDescent="0.25">
      <c r="A45" s="2">
        <v>44378</v>
      </c>
      <c r="B45" s="3">
        <f t="shared" si="14"/>
        <v>99888.644383561637</v>
      </c>
      <c r="C45" s="3">
        <f t="shared" si="15"/>
        <v>101944.75</v>
      </c>
      <c r="D45" s="3">
        <f t="shared" si="11"/>
        <v>2054.794520547945</v>
      </c>
      <c r="E45" s="3">
        <f t="shared" si="12"/>
        <v>0</v>
      </c>
      <c r="F45" s="3">
        <f t="shared" si="16"/>
        <v>410.95890410958896</v>
      </c>
      <c r="G45" s="6">
        <f t="shared" si="13"/>
        <v>1.3110958904144354</v>
      </c>
      <c r="H45" s="3">
        <f t="shared" si="10"/>
        <v>99889.955479452052</v>
      </c>
    </row>
    <row r="46" spans="1:8" x14ac:dyDescent="0.25">
      <c r="A46" s="2">
        <v>44409</v>
      </c>
      <c r="B46" s="3">
        <f t="shared" si="14"/>
        <v>99889.955479452052</v>
      </c>
      <c r="C46" s="3">
        <f t="shared" si="15"/>
        <v>102372.53</v>
      </c>
      <c r="D46" s="3">
        <f t="shared" si="11"/>
        <v>2479.4520547945203</v>
      </c>
      <c r="E46" s="3">
        <f t="shared" si="12"/>
        <v>0</v>
      </c>
      <c r="F46" s="3">
        <f t="shared" si="16"/>
        <v>424.65753424657532</v>
      </c>
      <c r="G46" s="6">
        <f t="shared" si="13"/>
        <v>3.1224657534330618</v>
      </c>
      <c r="H46" s="3">
        <f t="shared" si="10"/>
        <v>99893.077945205485</v>
      </c>
    </row>
    <row r="47" spans="1:8" x14ac:dyDescent="0.25">
      <c r="A47" s="2">
        <v>44440</v>
      </c>
      <c r="B47" s="3">
        <f t="shared" si="14"/>
        <v>99893.077945205485</v>
      </c>
      <c r="C47" s="3">
        <f t="shared" si="15"/>
        <v>102802.1</v>
      </c>
      <c r="D47" s="3">
        <f t="shared" si="11"/>
        <v>2904.1095890410961</v>
      </c>
      <c r="E47" s="3">
        <f t="shared" si="12"/>
        <v>0</v>
      </c>
      <c r="F47" s="3">
        <f t="shared" si="16"/>
        <v>424.65753424657578</v>
      </c>
      <c r="G47" s="6">
        <f t="shared" si="13"/>
        <v>4.9124657534266589</v>
      </c>
      <c r="H47" s="3">
        <f t="shared" si="10"/>
        <v>99897.990410958912</v>
      </c>
    </row>
    <row r="48" spans="1:8" x14ac:dyDescent="0.25">
      <c r="A48" s="2">
        <v>44470</v>
      </c>
      <c r="B48" s="3">
        <f t="shared" si="14"/>
        <v>99897.990410958912</v>
      </c>
      <c r="C48" s="3">
        <f t="shared" si="15"/>
        <v>103219.52</v>
      </c>
      <c r="D48" s="3">
        <f t="shared" si="11"/>
        <v>3315.0684931506848</v>
      </c>
      <c r="E48" s="3">
        <f t="shared" si="12"/>
        <v>0</v>
      </c>
      <c r="F48" s="3">
        <f t="shared" si="16"/>
        <v>410.95890410958873</v>
      </c>
      <c r="G48" s="6">
        <f t="shared" si="13"/>
        <v>6.4610958904086147</v>
      </c>
      <c r="H48" s="3">
        <f t="shared" si="10"/>
        <v>99904.45150684932</v>
      </c>
    </row>
    <row r="49" spans="1:8" x14ac:dyDescent="0.25">
      <c r="A49" s="2">
        <v>44501</v>
      </c>
      <c r="B49" s="3">
        <f t="shared" si="14"/>
        <v>99904.45150684932</v>
      </c>
      <c r="C49" s="3">
        <f t="shared" si="15"/>
        <v>103652.64</v>
      </c>
      <c r="D49" s="3">
        <f t="shared" si="11"/>
        <v>3739.7260273972602</v>
      </c>
      <c r="E49" s="3">
        <f t="shared" si="12"/>
        <v>0</v>
      </c>
      <c r="F49" s="3">
        <f t="shared" si="16"/>
        <v>424.65753424657532</v>
      </c>
      <c r="G49" s="6">
        <f t="shared" si="13"/>
        <v>8.4624657534150174</v>
      </c>
      <c r="H49" s="3">
        <f t="shared" si="10"/>
        <v>99912.913972602735</v>
      </c>
    </row>
    <row r="50" spans="1:8" x14ac:dyDescent="0.25">
      <c r="A50" s="2">
        <v>44531</v>
      </c>
      <c r="B50" s="3">
        <f t="shared" si="14"/>
        <v>99912.913972602735</v>
      </c>
      <c r="C50" s="3">
        <f t="shared" si="15"/>
        <v>104073.52</v>
      </c>
      <c r="D50" s="3">
        <f t="shared" si="11"/>
        <v>4150.6849315068494</v>
      </c>
      <c r="E50" s="3">
        <f t="shared" si="12"/>
        <v>0</v>
      </c>
      <c r="F50" s="3">
        <f t="shared" si="16"/>
        <v>410.95890410958918</v>
      </c>
      <c r="G50" s="6">
        <f t="shared" si="13"/>
        <v>9.9210958904150175</v>
      </c>
      <c r="H50" s="3">
        <f t="shared" si="10"/>
        <v>99922.83506849315</v>
      </c>
    </row>
    <row r="51" spans="1:8" x14ac:dyDescent="0.25">
      <c r="A51" s="2">
        <v>44562</v>
      </c>
      <c r="B51" s="3">
        <f t="shared" si="14"/>
        <v>99922.83506849315</v>
      </c>
      <c r="C51" s="3">
        <f t="shared" si="15"/>
        <v>104510.23</v>
      </c>
      <c r="D51" s="3">
        <f t="shared" si="11"/>
        <v>4575.3424657534242</v>
      </c>
      <c r="E51" s="3">
        <f t="shared" si="12"/>
        <v>0</v>
      </c>
      <c r="F51" s="3">
        <f t="shared" si="16"/>
        <v>424.65753424657487</v>
      </c>
      <c r="G51" s="6">
        <f t="shared" si="13"/>
        <v>12.052465753426077</v>
      </c>
      <c r="H51" s="3">
        <f t="shared" si="10"/>
        <v>99934.887534246576</v>
      </c>
    </row>
    <row r="52" spans="1:8" x14ac:dyDescent="0.25">
      <c r="A52" s="2">
        <v>44593</v>
      </c>
      <c r="B52" s="3">
        <f t="shared" si="14"/>
        <v>99934.887534246576</v>
      </c>
      <c r="C52" s="3">
        <f t="shared" si="15"/>
        <v>104948.77</v>
      </c>
      <c r="D52" s="3">
        <f t="shared" si="11"/>
        <v>0</v>
      </c>
      <c r="E52" s="3">
        <f t="shared" si="12"/>
        <v>5000</v>
      </c>
      <c r="F52" s="3">
        <f t="shared" si="16"/>
        <v>424.65753424657578</v>
      </c>
      <c r="G52" s="6">
        <f t="shared" si="13"/>
        <v>13.882465753427823</v>
      </c>
      <c r="H52" s="3">
        <f t="shared" si="10"/>
        <v>99948.77</v>
      </c>
    </row>
    <row r="53" spans="1:8" x14ac:dyDescent="0.25">
      <c r="A53" s="2">
        <v>44621</v>
      </c>
      <c r="B53" s="3">
        <f t="shared" si="14"/>
        <v>99948.77</v>
      </c>
      <c r="C53" s="3">
        <f>ROUND(IF($I$4&gt;=A53,$L$4/(1+$J$7)^(($I$4-A53)/365),0)+IF($I$5&gt;=A53,$L$5/(1+$J$7)^(($I$5-A53)/365),0),2)</f>
        <v>101892.77</v>
      </c>
      <c r="D53" s="3">
        <f t="shared" si="11"/>
        <v>613.69863013698625</v>
      </c>
      <c r="E53" s="3">
        <f t="shared" si="12"/>
        <v>0</v>
      </c>
      <c r="F53" s="3">
        <f t="shared" si="16"/>
        <v>613.69863013698625</v>
      </c>
      <c r="G53" s="6">
        <f t="shared" si="13"/>
        <v>1330.3013698630093</v>
      </c>
      <c r="H53" s="3">
        <f t="shared" si="10"/>
        <v>101279.07136986301</v>
      </c>
    </row>
    <row r="54" spans="1:8" x14ac:dyDescent="0.25">
      <c r="A54" s="2">
        <v>44652</v>
      </c>
      <c r="B54" s="3">
        <f t="shared" si="14"/>
        <v>101279.07136986301</v>
      </c>
      <c r="C54" s="3">
        <f t="shared" ref="C54:C64" si="17">ROUND(IF($I$4&gt;=A54,$L$4/(1+$J$7)^(($I$4-A54)/365),0)+IF($I$5&gt;=A54,$L$5/(1+$J$7)^(($I$5-A54)/365),0),2)</f>
        <v>102439.83</v>
      </c>
      <c r="D54" s="3">
        <f t="shared" si="11"/>
        <v>1293.1506849315069</v>
      </c>
      <c r="E54" s="3">
        <f t="shared" si="12"/>
        <v>0</v>
      </c>
      <c r="F54" s="3">
        <f t="shared" si="16"/>
        <v>679.45205479452068</v>
      </c>
      <c r="G54" s="6">
        <f t="shared" si="13"/>
        <v>-132.3920547945163</v>
      </c>
      <c r="H54" s="3">
        <f t="shared" si="10"/>
        <v>101146.6793150685</v>
      </c>
    </row>
    <row r="55" spans="1:8" x14ac:dyDescent="0.25">
      <c r="A55" s="2">
        <v>44682</v>
      </c>
      <c r="B55" s="3">
        <f t="shared" si="14"/>
        <v>101146.6793150685</v>
      </c>
      <c r="C55" s="3">
        <f t="shared" si="17"/>
        <v>102972.04</v>
      </c>
      <c r="D55" s="3">
        <f t="shared" si="11"/>
        <v>1950.6849315068494</v>
      </c>
      <c r="E55" s="3">
        <f t="shared" si="12"/>
        <v>0</v>
      </c>
      <c r="F55" s="3">
        <f t="shared" si="16"/>
        <v>657.53424657534242</v>
      </c>
      <c r="G55" s="6">
        <f t="shared" si="13"/>
        <v>-125.32424657535739</v>
      </c>
      <c r="H55" s="3">
        <f t="shared" si="10"/>
        <v>101021.35506849314</v>
      </c>
    </row>
    <row r="56" spans="1:8" x14ac:dyDescent="0.25">
      <c r="A56" s="2">
        <v>44713</v>
      </c>
      <c r="B56" s="3">
        <f t="shared" si="14"/>
        <v>101021.35506849314</v>
      </c>
      <c r="C56" s="3">
        <f t="shared" si="17"/>
        <v>103524.9</v>
      </c>
      <c r="D56" s="3">
        <f t="shared" si="11"/>
        <v>2630.1369863013697</v>
      </c>
      <c r="E56" s="3">
        <f t="shared" si="12"/>
        <v>0</v>
      </c>
      <c r="F56" s="3">
        <f t="shared" si="16"/>
        <v>679.45205479452034</v>
      </c>
      <c r="G56" s="6">
        <f t="shared" si="13"/>
        <v>-126.59205479451339</v>
      </c>
      <c r="H56" s="3">
        <f t="shared" si="10"/>
        <v>100894.76301369863</v>
      </c>
    </row>
    <row r="57" spans="1:8" x14ac:dyDescent="0.25">
      <c r="A57" s="2">
        <v>44743</v>
      </c>
      <c r="B57" s="3">
        <f t="shared" si="14"/>
        <v>100894.76301369863</v>
      </c>
      <c r="C57" s="3">
        <f t="shared" si="17"/>
        <v>104062.75</v>
      </c>
      <c r="D57" s="3">
        <f t="shared" si="11"/>
        <v>3287.6712328767121</v>
      </c>
      <c r="E57" s="3">
        <f t="shared" si="12"/>
        <v>0</v>
      </c>
      <c r="F57" s="3">
        <f t="shared" si="16"/>
        <v>657.53424657534242</v>
      </c>
      <c r="G57" s="6">
        <f t="shared" si="13"/>
        <v>-119.68424657534342</v>
      </c>
      <c r="H57" s="3">
        <f t="shared" si="10"/>
        <v>100775.07876712328</v>
      </c>
    </row>
    <row r="58" spans="1:8" x14ac:dyDescent="0.25">
      <c r="A58" s="2">
        <v>44774</v>
      </c>
      <c r="B58" s="3">
        <f t="shared" si="14"/>
        <v>100775.07876712328</v>
      </c>
      <c r="C58" s="3">
        <f t="shared" si="17"/>
        <v>104621.47</v>
      </c>
      <c r="D58" s="3">
        <f t="shared" si="11"/>
        <v>3967.1232876712329</v>
      </c>
      <c r="E58" s="3">
        <f t="shared" si="12"/>
        <v>0</v>
      </c>
      <c r="F58" s="3">
        <f t="shared" si="16"/>
        <v>679.45205479452079</v>
      </c>
      <c r="G58" s="6">
        <f t="shared" si="13"/>
        <v>-120.73205479451281</v>
      </c>
      <c r="H58" s="3">
        <f t="shared" si="10"/>
        <v>100654.34671232877</v>
      </c>
    </row>
    <row r="59" spans="1:8" x14ac:dyDescent="0.25">
      <c r="A59" s="2">
        <v>44805</v>
      </c>
      <c r="B59" s="3">
        <f t="shared" si="14"/>
        <v>100654.34671232877</v>
      </c>
      <c r="C59" s="3">
        <f t="shared" si="17"/>
        <v>105183.18</v>
      </c>
      <c r="D59" s="3">
        <f t="shared" si="11"/>
        <v>4646.5753424657532</v>
      </c>
      <c r="E59" s="3">
        <f t="shared" si="12"/>
        <v>0</v>
      </c>
      <c r="F59" s="3">
        <f t="shared" si="16"/>
        <v>679.45205479452034</v>
      </c>
      <c r="G59" s="6">
        <f t="shared" si="13"/>
        <v>-117.74205479453667</v>
      </c>
      <c r="H59" s="3">
        <f t="shared" si="10"/>
        <v>100536.60465753423</v>
      </c>
    </row>
    <row r="60" spans="1:8" x14ac:dyDescent="0.25">
      <c r="A60" s="2">
        <v>44835</v>
      </c>
      <c r="B60" s="3">
        <f t="shared" si="14"/>
        <v>100536.60465753423</v>
      </c>
      <c r="C60" s="3">
        <f t="shared" si="17"/>
        <v>105729.65</v>
      </c>
      <c r="D60" s="3">
        <f t="shared" si="11"/>
        <v>5304.1095890410961</v>
      </c>
      <c r="E60" s="3">
        <f t="shared" si="12"/>
        <v>0</v>
      </c>
      <c r="F60" s="3">
        <f t="shared" si="16"/>
        <v>657.53424657534288</v>
      </c>
      <c r="G60" s="6">
        <f t="shared" si="13"/>
        <v>-111.06424657533353</v>
      </c>
      <c r="H60" s="3">
        <f t="shared" si="10"/>
        <v>100425.5404109589</v>
      </c>
    </row>
    <row r="61" spans="1:8" x14ac:dyDescent="0.25">
      <c r="A61" s="2">
        <v>44866</v>
      </c>
      <c r="B61" s="3">
        <f t="shared" si="14"/>
        <v>100425.5404109589</v>
      </c>
      <c r="C61" s="3">
        <f t="shared" si="17"/>
        <v>106297.31</v>
      </c>
      <c r="D61" s="3">
        <f t="shared" si="11"/>
        <v>5983.5616438356165</v>
      </c>
      <c r="E61" s="3">
        <f t="shared" si="12"/>
        <v>0</v>
      </c>
      <c r="F61" s="3">
        <f t="shared" si="16"/>
        <v>679.45205479452034</v>
      </c>
      <c r="G61" s="6">
        <f t="shared" si="13"/>
        <v>-111.79205479452503</v>
      </c>
      <c r="H61" s="3">
        <f t="shared" si="10"/>
        <v>100313.74835616437</v>
      </c>
    </row>
    <row r="62" spans="1:8" x14ac:dyDescent="0.25">
      <c r="A62" s="2">
        <v>44896</v>
      </c>
      <c r="B62" s="3">
        <f t="shared" si="14"/>
        <v>100313.74835616437</v>
      </c>
      <c r="C62" s="3">
        <f t="shared" si="17"/>
        <v>106849.57</v>
      </c>
      <c r="D62" s="3">
        <f t="shared" si="11"/>
        <v>6641.0958904109593</v>
      </c>
      <c r="E62" s="3">
        <f t="shared" si="12"/>
        <v>0</v>
      </c>
      <c r="F62" s="3">
        <f t="shared" si="16"/>
        <v>657.53424657534288</v>
      </c>
      <c r="G62" s="6">
        <f t="shared" si="13"/>
        <v>-105.27424657532538</v>
      </c>
      <c r="H62" s="3">
        <f t="shared" si="10"/>
        <v>100208.47410958905</v>
      </c>
    </row>
    <row r="63" spans="1:8" x14ac:dyDescent="0.25">
      <c r="A63" s="2">
        <v>44927</v>
      </c>
      <c r="B63" s="3">
        <f t="shared" si="14"/>
        <v>100208.47410958905</v>
      </c>
      <c r="C63" s="3">
        <f t="shared" si="17"/>
        <v>107423.24</v>
      </c>
      <c r="D63" s="3">
        <f t="shared" si="11"/>
        <v>7320.5479452054797</v>
      </c>
      <c r="E63" s="3">
        <f t="shared" si="12"/>
        <v>0</v>
      </c>
      <c r="F63" s="3">
        <f t="shared" si="16"/>
        <v>679.45205479452034</v>
      </c>
      <c r="G63" s="6">
        <f t="shared" si="13"/>
        <v>-105.78205479453027</v>
      </c>
      <c r="H63" s="3">
        <f t="shared" si="10"/>
        <v>100102.69205479452</v>
      </c>
    </row>
    <row r="64" spans="1:8" x14ac:dyDescent="0.25">
      <c r="A64" s="2">
        <v>44958</v>
      </c>
      <c r="B64" s="3">
        <f t="shared" si="14"/>
        <v>100102.69205479452</v>
      </c>
      <c r="C64" s="3">
        <f t="shared" si="17"/>
        <v>108000</v>
      </c>
      <c r="D64" s="3">
        <f t="shared" si="11"/>
        <v>0</v>
      </c>
      <c r="E64" s="3">
        <f t="shared" si="12"/>
        <v>8000</v>
      </c>
      <c r="F64" s="3">
        <f t="shared" si="16"/>
        <v>679.45205479452034</v>
      </c>
      <c r="G64" s="6">
        <f t="shared" si="13"/>
        <v>-102.69205479451921</v>
      </c>
      <c r="H64" s="3">
        <f t="shared" si="10"/>
        <v>100000</v>
      </c>
    </row>
    <row r="67" spans="1:8" x14ac:dyDescent="0.25">
      <c r="A67" s="13" t="s">
        <v>28</v>
      </c>
      <c r="B67" s="13"/>
      <c r="C67" s="13"/>
      <c r="D67" s="13"/>
      <c r="E67" s="13"/>
      <c r="F67" s="13"/>
      <c r="G67" s="13"/>
      <c r="H67" s="13"/>
    </row>
    <row r="68" spans="1:8" x14ac:dyDescent="0.25">
      <c r="A68" t="s">
        <v>2</v>
      </c>
      <c r="B68" t="s">
        <v>7</v>
      </c>
      <c r="C68" t="s">
        <v>8</v>
      </c>
      <c r="D68" t="s">
        <v>9</v>
      </c>
      <c r="E68" t="s">
        <v>1</v>
      </c>
      <c r="F68" t="s">
        <v>12</v>
      </c>
      <c r="G68" t="s">
        <v>10</v>
      </c>
      <c r="H68" t="s">
        <v>11</v>
      </c>
    </row>
    <row r="69" spans="1:8" x14ac:dyDescent="0.25">
      <c r="A69" s="2">
        <v>44228</v>
      </c>
      <c r="B69" s="3">
        <f>$B$2*$B$5/100</f>
        <v>99900</v>
      </c>
      <c r="C69" s="3">
        <f>IF($D$4&gt;=A69,$G$4/(1+$E$7)^(($D$4-A69)/365),0)+IF($D$5&gt;=A69,$G$5/(1+$E$7)^(($D$5-A69)/365),0)</f>
        <v>99900.00077747427</v>
      </c>
      <c r="D69" s="3">
        <f>IF(AND(A69&gt;$D$3,A69&lt;$D$4),$E$4*(A69-$D$3)/365,0)+IF(AND(A69&gt;$D$4,A69&lt;$D$5),$E$5*(A69-$D$4)/365,0)</f>
        <v>0</v>
      </c>
      <c r="E69" s="3">
        <f>IF(A69=$D$4,$E$4,0)+IF(A69=$D$5,$E$5,0)</f>
        <v>0</v>
      </c>
      <c r="F69" s="3">
        <v>0</v>
      </c>
      <c r="G69" s="6">
        <f>C69-D69-B69-E69</f>
        <v>7.7747426985297352E-4</v>
      </c>
      <c r="H69" s="3">
        <f t="shared" ref="H69:H93" si="18">B69+G69</f>
        <v>99900.00077747427</v>
      </c>
    </row>
    <row r="70" spans="1:8" x14ac:dyDescent="0.25">
      <c r="A70" s="2">
        <v>44256</v>
      </c>
      <c r="B70" s="3">
        <f>H69</f>
        <v>99900.00077747427</v>
      </c>
      <c r="C70" s="3">
        <f>ROUND(IF($D$4&gt;=A70,$G$4/(1+$E$7)^(($D$4-A70)/365),0)+IF($D$5&gt;=A70,$G$5/(1+$E$7)^(($D$5-A70)/365),0),2)</f>
        <v>100278.55</v>
      </c>
      <c r="D70" s="3">
        <f t="shared" ref="D70:D81" si="19">ROUND(IF(AND(A70&gt;$D$3,A70&lt;$D$4),$E$4*(A70-$D$3)/365,0)+IF(AND(A70&gt;$D$4,A70&lt;$D$5),$E$5*(A70-$D$4)/365,0),2)</f>
        <v>383.56</v>
      </c>
      <c r="E70" s="3">
        <f>IF(A70=$D$4,$E$4,0)+IF(A70=$D$5,$E$5,0)</f>
        <v>0</v>
      </c>
      <c r="F70" s="3">
        <f>D70-D69+E70</f>
        <v>383.56</v>
      </c>
      <c r="G70" s="6">
        <f t="shared" ref="G70:G93" si="20">C70-D70-B70-E70</f>
        <v>-5.0107774742646143</v>
      </c>
      <c r="H70" s="3">
        <f t="shared" si="18"/>
        <v>99894.99</v>
      </c>
    </row>
    <row r="71" spans="1:8" x14ac:dyDescent="0.25">
      <c r="A71" s="2">
        <v>44287</v>
      </c>
      <c r="B71" s="3">
        <f t="shared" ref="B71:B93" si="21">H70</f>
        <v>99894.99</v>
      </c>
      <c r="C71" s="3">
        <f t="shared" ref="C71:C81" si="22">ROUND(IF($D$4&gt;=A71,$G$4/(1+$E$7)^(($D$4-A71)/365),0)+IF($D$5&gt;=A71,$G$5/(1+$E$7)^(($D$5-A71)/365),0),2)</f>
        <v>100699.33</v>
      </c>
      <c r="D71" s="3">
        <f t="shared" si="19"/>
        <v>808.22</v>
      </c>
      <c r="E71" s="3">
        <f t="shared" ref="E71:E81" si="23">IF(A71=$D$4,$E$4,0)+IF(A71=$D$5,$E$5,0)</f>
        <v>0</v>
      </c>
      <c r="F71" s="3">
        <f t="shared" ref="F71:F93" si="24">D71-D70+E71</f>
        <v>424.66</v>
      </c>
      <c r="G71" s="6">
        <f t="shared" si="20"/>
        <v>-3.8800000000046566</v>
      </c>
      <c r="H71" s="3">
        <f t="shared" si="18"/>
        <v>99891.11</v>
      </c>
    </row>
    <row r="72" spans="1:8" x14ac:dyDescent="0.25">
      <c r="A72" s="2">
        <v>44317</v>
      </c>
      <c r="B72" s="3">
        <f t="shared" si="21"/>
        <v>99891.11</v>
      </c>
      <c r="C72" s="3">
        <f t="shared" si="22"/>
        <v>101108.22</v>
      </c>
      <c r="D72" s="3">
        <f t="shared" si="19"/>
        <v>1219.18</v>
      </c>
      <c r="E72" s="3">
        <f t="shared" si="23"/>
        <v>0</v>
      </c>
      <c r="F72" s="3">
        <f t="shared" si="24"/>
        <v>410.96000000000004</v>
      </c>
      <c r="G72" s="6">
        <f t="shared" si="20"/>
        <v>-2.069999999992433</v>
      </c>
      <c r="H72" s="3">
        <f t="shared" si="18"/>
        <v>99889.040000000008</v>
      </c>
    </row>
    <row r="73" spans="1:8" x14ac:dyDescent="0.25">
      <c r="A73" s="2">
        <v>44348</v>
      </c>
      <c r="B73" s="3">
        <f t="shared" si="21"/>
        <v>99889.040000000008</v>
      </c>
      <c r="C73" s="3">
        <f t="shared" si="22"/>
        <v>101532.48</v>
      </c>
      <c r="D73" s="3">
        <f t="shared" si="19"/>
        <v>1643.84</v>
      </c>
      <c r="E73" s="3">
        <f t="shared" si="23"/>
        <v>0</v>
      </c>
      <c r="F73" s="3">
        <f t="shared" si="24"/>
        <v>424.65999999999985</v>
      </c>
      <c r="G73" s="6">
        <f t="shared" si="20"/>
        <v>-0.40000000000873115</v>
      </c>
      <c r="H73" s="3">
        <f t="shared" si="18"/>
        <v>99888.639999999999</v>
      </c>
    </row>
    <row r="74" spans="1:8" x14ac:dyDescent="0.25">
      <c r="A74" s="2">
        <v>44378</v>
      </c>
      <c r="B74" s="3">
        <f t="shared" si="21"/>
        <v>99888.639999999999</v>
      </c>
      <c r="C74" s="3">
        <f t="shared" si="22"/>
        <v>101944.75</v>
      </c>
      <c r="D74" s="3">
        <f t="shared" si="19"/>
        <v>2054.79</v>
      </c>
      <c r="E74" s="3">
        <f t="shared" si="23"/>
        <v>0</v>
      </c>
      <c r="F74" s="3">
        <f t="shared" si="24"/>
        <v>410.95000000000005</v>
      </c>
      <c r="G74" s="6">
        <f t="shared" si="20"/>
        <v>1.3200000000069849</v>
      </c>
      <c r="H74" s="3">
        <f t="shared" si="18"/>
        <v>99889.96</v>
      </c>
    </row>
    <row r="75" spans="1:8" x14ac:dyDescent="0.25">
      <c r="A75" s="2">
        <v>44409</v>
      </c>
      <c r="B75" s="3">
        <f t="shared" si="21"/>
        <v>99889.96</v>
      </c>
      <c r="C75" s="3">
        <f t="shared" si="22"/>
        <v>102372.53</v>
      </c>
      <c r="D75" s="3">
        <f t="shared" si="19"/>
        <v>2479.4499999999998</v>
      </c>
      <c r="E75" s="3">
        <f t="shared" si="23"/>
        <v>0</v>
      </c>
      <c r="F75" s="3">
        <f t="shared" si="24"/>
        <v>424.65999999999985</v>
      </c>
      <c r="G75" s="6">
        <f t="shared" si="20"/>
        <v>3.1199999999953434</v>
      </c>
      <c r="H75" s="3">
        <f t="shared" si="18"/>
        <v>99893.08</v>
      </c>
    </row>
    <row r="76" spans="1:8" x14ac:dyDescent="0.25">
      <c r="A76" s="2">
        <v>44440</v>
      </c>
      <c r="B76" s="3">
        <f t="shared" si="21"/>
        <v>99893.08</v>
      </c>
      <c r="C76" s="3">
        <f t="shared" si="22"/>
        <v>102802.1</v>
      </c>
      <c r="D76" s="3">
        <f t="shared" si="19"/>
        <v>2904.11</v>
      </c>
      <c r="E76" s="3">
        <f t="shared" si="23"/>
        <v>0</v>
      </c>
      <c r="F76" s="3">
        <f t="shared" si="24"/>
        <v>424.66000000000031</v>
      </c>
      <c r="G76" s="6">
        <f t="shared" si="20"/>
        <v>4.9100000000034925</v>
      </c>
      <c r="H76" s="3">
        <f t="shared" si="18"/>
        <v>99897.99</v>
      </c>
    </row>
    <row r="77" spans="1:8" x14ac:dyDescent="0.25">
      <c r="A77" s="2">
        <v>44470</v>
      </c>
      <c r="B77" s="3">
        <f t="shared" si="21"/>
        <v>99897.99</v>
      </c>
      <c r="C77" s="3">
        <f t="shared" si="22"/>
        <v>103219.52</v>
      </c>
      <c r="D77" s="3">
        <f t="shared" si="19"/>
        <v>3315.07</v>
      </c>
      <c r="E77" s="3">
        <f t="shared" si="23"/>
        <v>0</v>
      </c>
      <c r="F77" s="3">
        <f t="shared" si="24"/>
        <v>410.96000000000004</v>
      </c>
      <c r="G77" s="6">
        <f t="shared" si="20"/>
        <v>6.4599999999918509</v>
      </c>
      <c r="H77" s="3">
        <f t="shared" si="18"/>
        <v>99904.45</v>
      </c>
    </row>
    <row r="78" spans="1:8" x14ac:dyDescent="0.25">
      <c r="A78" s="2">
        <v>44501</v>
      </c>
      <c r="B78" s="3">
        <f t="shared" si="21"/>
        <v>99904.45</v>
      </c>
      <c r="C78" s="3">
        <f t="shared" si="22"/>
        <v>103652.64</v>
      </c>
      <c r="D78" s="3">
        <f t="shared" si="19"/>
        <v>3739.73</v>
      </c>
      <c r="E78" s="3">
        <f t="shared" si="23"/>
        <v>0</v>
      </c>
      <c r="F78" s="3">
        <f t="shared" si="24"/>
        <v>424.65999999999985</v>
      </c>
      <c r="G78" s="6">
        <f t="shared" si="20"/>
        <v>8.4600000000064028</v>
      </c>
      <c r="H78" s="3">
        <f t="shared" si="18"/>
        <v>99912.91</v>
      </c>
    </row>
    <row r="79" spans="1:8" x14ac:dyDescent="0.25">
      <c r="A79" s="2">
        <v>44531</v>
      </c>
      <c r="B79" s="3">
        <f t="shared" si="21"/>
        <v>99912.91</v>
      </c>
      <c r="C79" s="3">
        <f t="shared" si="22"/>
        <v>104073.52</v>
      </c>
      <c r="D79" s="3">
        <f t="shared" si="19"/>
        <v>4150.68</v>
      </c>
      <c r="E79" s="3">
        <f t="shared" si="23"/>
        <v>0</v>
      </c>
      <c r="F79" s="3">
        <f t="shared" si="24"/>
        <v>410.95000000000027</v>
      </c>
      <c r="G79" s="6">
        <f t="shared" si="20"/>
        <v>9.9299999999930151</v>
      </c>
      <c r="H79" s="3">
        <f t="shared" si="18"/>
        <v>99922.84</v>
      </c>
    </row>
    <row r="80" spans="1:8" x14ac:dyDescent="0.25">
      <c r="A80" s="2">
        <v>44562</v>
      </c>
      <c r="B80" s="3">
        <f t="shared" si="21"/>
        <v>99922.84</v>
      </c>
      <c r="C80" s="3">
        <f t="shared" si="22"/>
        <v>104510.23</v>
      </c>
      <c r="D80" s="3">
        <f t="shared" si="19"/>
        <v>4575.34</v>
      </c>
      <c r="E80" s="3">
        <f t="shared" si="23"/>
        <v>0</v>
      </c>
      <c r="F80" s="3">
        <f t="shared" si="24"/>
        <v>424.65999999999985</v>
      </c>
      <c r="G80" s="6">
        <f t="shared" si="20"/>
        <v>12.05000000000291</v>
      </c>
      <c r="H80" s="3">
        <f t="shared" si="18"/>
        <v>99934.89</v>
      </c>
    </row>
    <row r="81" spans="1:8" x14ac:dyDescent="0.25">
      <c r="A81" s="2">
        <v>44593</v>
      </c>
      <c r="B81" s="3">
        <f t="shared" si="21"/>
        <v>99934.89</v>
      </c>
      <c r="C81" s="3">
        <f t="shared" si="22"/>
        <v>104948.77</v>
      </c>
      <c r="D81" s="3">
        <f t="shared" si="19"/>
        <v>0</v>
      </c>
      <c r="E81" s="3">
        <f t="shared" si="23"/>
        <v>5000</v>
      </c>
      <c r="F81" s="3">
        <f t="shared" si="24"/>
        <v>424.65999999999985</v>
      </c>
      <c r="G81" s="6">
        <f t="shared" si="20"/>
        <v>13.880000000004657</v>
      </c>
      <c r="H81" s="3">
        <f t="shared" si="18"/>
        <v>99948.77</v>
      </c>
    </row>
    <row r="82" spans="1:8" x14ac:dyDescent="0.25">
      <c r="A82" s="2">
        <v>44621</v>
      </c>
      <c r="B82" s="3">
        <f t="shared" si="21"/>
        <v>99948.77</v>
      </c>
      <c r="C82" s="3">
        <f>ROUND(IF($N$4&gt;=A82,$Q$4/(1+$O$7)^(($N$4-A82)/365),0)+IF($N$5&gt;=A82,$Q$5/(1+$O$7)^(($N$5-A82)/365),0),2)</f>
        <v>100544.55</v>
      </c>
      <c r="D82" s="3">
        <f>ROUND(IF(AND(A82&gt;$N$3,A82&lt;$N$4),$O$4*(A82-$N$3)/365,0)+IF(AND(A82&gt;$N$4,A82&lt;$N$5),$O$5*(A82-$N$4)/365,0),2)</f>
        <v>613.70000000000005</v>
      </c>
      <c r="E82" s="3">
        <f>IF(A82=$N$4,$O$4,0)+IF(A82=$N$5,$O$5,0)</f>
        <v>0</v>
      </c>
      <c r="F82" s="3">
        <f t="shared" si="24"/>
        <v>613.70000000000005</v>
      </c>
      <c r="G82" s="6">
        <f t="shared" si="20"/>
        <v>-17.919999999998254</v>
      </c>
      <c r="H82" s="3">
        <f t="shared" si="18"/>
        <v>99930.85</v>
      </c>
    </row>
    <row r="83" spans="1:8" x14ac:dyDescent="0.25">
      <c r="A83" s="2">
        <v>44652</v>
      </c>
      <c r="B83" s="3">
        <f t="shared" si="21"/>
        <v>99930.85</v>
      </c>
      <c r="C83" s="3">
        <f t="shared" ref="C83:C93" si="25">ROUND(IF($N$4&gt;=A83,$Q$4/(1+$O$7)^(($N$4-A83)/365),0)+IF($N$5&gt;=A83,$Q$5/(1+$O$7)^(($N$5-A83)/365),0),2)</f>
        <v>101208.31</v>
      </c>
      <c r="D83" s="3">
        <f t="shared" ref="D83:D93" si="26">ROUND(IF(AND(A83&gt;$N$3,A83&lt;$N$4),$O$4*(A83-$N$3)/365,0)+IF(AND(A83&gt;$N$4,A83&lt;$N$5),$O$5*(A83-$N$4)/365,0),2)</f>
        <v>1293.1500000000001</v>
      </c>
      <c r="E83" s="3">
        <f t="shared" ref="E83:E93" si="27">IF(A83=$N$4,$O$4,0)+IF(A83=$N$5,$O$5,0)</f>
        <v>0</v>
      </c>
      <c r="F83" s="3">
        <f t="shared" si="24"/>
        <v>679.45</v>
      </c>
      <c r="G83" s="6">
        <f t="shared" si="20"/>
        <v>-15.690000000002328</v>
      </c>
      <c r="H83" s="3">
        <f t="shared" si="18"/>
        <v>99915.16</v>
      </c>
    </row>
    <row r="84" spans="1:8" x14ac:dyDescent="0.25">
      <c r="A84" s="2">
        <v>44682</v>
      </c>
      <c r="B84" s="3">
        <f t="shared" si="21"/>
        <v>99915.16</v>
      </c>
      <c r="C84" s="3">
        <f t="shared" si="25"/>
        <v>101854.83</v>
      </c>
      <c r="D84" s="3">
        <f t="shared" si="26"/>
        <v>1950.68</v>
      </c>
      <c r="E84" s="3">
        <f t="shared" si="27"/>
        <v>0</v>
      </c>
      <c r="F84" s="3">
        <f t="shared" si="24"/>
        <v>657.53</v>
      </c>
      <c r="G84" s="6">
        <f t="shared" si="20"/>
        <v>-11.009999999994761</v>
      </c>
      <c r="H84" s="3">
        <f t="shared" si="18"/>
        <v>99904.150000000009</v>
      </c>
    </row>
    <row r="85" spans="1:8" x14ac:dyDescent="0.25">
      <c r="A85" s="2">
        <v>44713</v>
      </c>
      <c r="B85" s="3">
        <f t="shared" si="21"/>
        <v>99904.150000000009</v>
      </c>
      <c r="C85" s="3">
        <f t="shared" si="25"/>
        <v>102527.24</v>
      </c>
      <c r="D85" s="3">
        <f t="shared" si="26"/>
        <v>2630.14</v>
      </c>
      <c r="E85" s="3">
        <f t="shared" si="27"/>
        <v>0</v>
      </c>
      <c r="F85" s="3">
        <f t="shared" si="24"/>
        <v>679.45999999999981</v>
      </c>
      <c r="G85" s="6">
        <f t="shared" si="20"/>
        <v>-7.0500000000029104</v>
      </c>
      <c r="H85" s="3">
        <f t="shared" si="18"/>
        <v>99897.1</v>
      </c>
    </row>
    <row r="86" spans="1:8" x14ac:dyDescent="0.25">
      <c r="A86" s="2">
        <v>44743</v>
      </c>
      <c r="B86" s="3">
        <f t="shared" si="21"/>
        <v>99897.1</v>
      </c>
      <c r="C86" s="3">
        <f t="shared" si="25"/>
        <v>103182.18</v>
      </c>
      <c r="D86" s="3">
        <f t="shared" si="26"/>
        <v>3287.67</v>
      </c>
      <c r="E86" s="3">
        <f t="shared" si="27"/>
        <v>0</v>
      </c>
      <c r="F86" s="3">
        <f t="shared" si="24"/>
        <v>657.5300000000002</v>
      </c>
      <c r="G86" s="6">
        <f t="shared" si="20"/>
        <v>-2.5900000000110595</v>
      </c>
      <c r="H86" s="3">
        <f t="shared" si="18"/>
        <v>99894.51</v>
      </c>
    </row>
    <row r="87" spans="1:8" x14ac:dyDescent="0.25">
      <c r="A87" s="2">
        <v>44774</v>
      </c>
      <c r="B87" s="3">
        <f t="shared" si="21"/>
        <v>99894.51</v>
      </c>
      <c r="C87" s="3">
        <f t="shared" si="25"/>
        <v>103863.35</v>
      </c>
      <c r="D87" s="3">
        <f t="shared" si="26"/>
        <v>3967.12</v>
      </c>
      <c r="E87" s="3">
        <f t="shared" si="27"/>
        <v>0</v>
      </c>
      <c r="F87" s="3">
        <f t="shared" si="24"/>
        <v>679.44999999999982</v>
      </c>
      <c r="G87" s="6">
        <f t="shared" si="20"/>
        <v>1.7200000000157161</v>
      </c>
      <c r="H87" s="3">
        <f t="shared" si="18"/>
        <v>99896.23000000001</v>
      </c>
    </row>
    <row r="88" spans="1:8" x14ac:dyDescent="0.25">
      <c r="A88" s="2">
        <v>44805</v>
      </c>
      <c r="B88" s="3">
        <f t="shared" si="21"/>
        <v>99896.23000000001</v>
      </c>
      <c r="C88" s="3">
        <f t="shared" si="25"/>
        <v>104549.02</v>
      </c>
      <c r="D88" s="3">
        <f t="shared" si="26"/>
        <v>4646.58</v>
      </c>
      <c r="E88" s="3">
        <f t="shared" si="27"/>
        <v>0</v>
      </c>
      <c r="F88" s="3">
        <f t="shared" si="24"/>
        <v>679.46</v>
      </c>
      <c r="G88" s="6">
        <f t="shared" si="20"/>
        <v>6.2099999999918509</v>
      </c>
      <c r="H88" s="3">
        <f t="shared" si="18"/>
        <v>99902.44</v>
      </c>
    </row>
    <row r="89" spans="1:8" x14ac:dyDescent="0.25">
      <c r="A89" s="2">
        <v>44835</v>
      </c>
      <c r="B89" s="3">
        <f t="shared" si="21"/>
        <v>99902.44</v>
      </c>
      <c r="C89" s="3">
        <f t="shared" si="25"/>
        <v>105216.88</v>
      </c>
      <c r="D89" s="3">
        <f t="shared" si="26"/>
        <v>5304.11</v>
      </c>
      <c r="E89" s="3">
        <f t="shared" si="27"/>
        <v>0</v>
      </c>
      <c r="F89" s="3">
        <f t="shared" si="24"/>
        <v>657.52999999999975</v>
      </c>
      <c r="G89" s="6">
        <f t="shared" si="20"/>
        <v>10.330000000001746</v>
      </c>
      <c r="H89" s="3">
        <f t="shared" si="18"/>
        <v>99912.77</v>
      </c>
    </row>
    <row r="90" spans="1:8" x14ac:dyDescent="0.25">
      <c r="A90" s="2">
        <v>44866</v>
      </c>
      <c r="B90" s="3">
        <f t="shared" si="21"/>
        <v>99912.77</v>
      </c>
      <c r="C90" s="3">
        <f t="shared" si="25"/>
        <v>105911.48</v>
      </c>
      <c r="D90" s="3">
        <f t="shared" si="26"/>
        <v>5983.56</v>
      </c>
      <c r="E90" s="3">
        <f t="shared" si="27"/>
        <v>0</v>
      </c>
      <c r="F90" s="3">
        <f t="shared" si="24"/>
        <v>679.45000000000073</v>
      </c>
      <c r="G90" s="6">
        <f t="shared" si="20"/>
        <v>15.149999999994179</v>
      </c>
      <c r="H90" s="3">
        <f t="shared" si="18"/>
        <v>99927.92</v>
      </c>
    </row>
    <row r="91" spans="1:8" x14ac:dyDescent="0.25">
      <c r="A91" s="2">
        <v>44896</v>
      </c>
      <c r="B91" s="3">
        <f t="shared" si="21"/>
        <v>99927.92</v>
      </c>
      <c r="C91" s="3">
        <f t="shared" si="25"/>
        <v>106588.04</v>
      </c>
      <c r="D91" s="3">
        <f t="shared" si="26"/>
        <v>6641.1</v>
      </c>
      <c r="E91" s="3">
        <f t="shared" si="27"/>
        <v>0</v>
      </c>
      <c r="F91" s="3">
        <f t="shared" si="24"/>
        <v>657.54</v>
      </c>
      <c r="G91" s="6">
        <f t="shared" si="20"/>
        <v>19.019999999989523</v>
      </c>
      <c r="H91" s="3">
        <f t="shared" si="18"/>
        <v>99946.939999999988</v>
      </c>
    </row>
    <row r="92" spans="1:8" x14ac:dyDescent="0.25">
      <c r="A92" s="2">
        <v>44927</v>
      </c>
      <c r="B92" s="3">
        <f t="shared" si="21"/>
        <v>99946.939999999988</v>
      </c>
      <c r="C92" s="3">
        <f t="shared" si="25"/>
        <v>107291.7</v>
      </c>
      <c r="D92" s="3">
        <f t="shared" si="26"/>
        <v>7320.55</v>
      </c>
      <c r="E92" s="3">
        <f t="shared" si="27"/>
        <v>0</v>
      </c>
      <c r="F92" s="3">
        <f t="shared" si="24"/>
        <v>679.44999999999982</v>
      </c>
      <c r="G92" s="6">
        <f t="shared" si="20"/>
        <v>24.210000000006403</v>
      </c>
      <c r="H92" s="3">
        <f t="shared" si="18"/>
        <v>99971.15</v>
      </c>
    </row>
    <row r="93" spans="1:8" x14ac:dyDescent="0.25">
      <c r="A93" s="2">
        <v>44958</v>
      </c>
      <c r="B93" s="3">
        <f t="shared" si="21"/>
        <v>99971.15</v>
      </c>
      <c r="C93" s="3">
        <f t="shared" si="25"/>
        <v>108000</v>
      </c>
      <c r="D93" s="3">
        <f t="shared" si="26"/>
        <v>0</v>
      </c>
      <c r="E93" s="3">
        <f t="shared" si="27"/>
        <v>8000</v>
      </c>
      <c r="F93" s="3">
        <f t="shared" si="24"/>
        <v>679.44999999999982</v>
      </c>
      <c r="G93" s="6">
        <f t="shared" si="20"/>
        <v>28.850000000005821</v>
      </c>
      <c r="H93" s="3">
        <f t="shared" si="18"/>
        <v>100000</v>
      </c>
    </row>
    <row r="96" spans="1:8" x14ac:dyDescent="0.25">
      <c r="A96" s="13" t="s">
        <v>29</v>
      </c>
      <c r="B96" s="13"/>
      <c r="C96" s="13"/>
      <c r="D96" s="13"/>
      <c r="E96" s="13"/>
      <c r="F96" s="13"/>
      <c r="G96" s="13"/>
      <c r="H96" s="13"/>
    </row>
    <row r="97" spans="1:8" x14ac:dyDescent="0.25">
      <c r="A97" t="s">
        <v>2</v>
      </c>
      <c r="B97" t="s">
        <v>7</v>
      </c>
      <c r="C97" t="s">
        <v>8</v>
      </c>
      <c r="D97" t="s">
        <v>9</v>
      </c>
      <c r="E97" t="s">
        <v>1</v>
      </c>
      <c r="F97" t="s">
        <v>12</v>
      </c>
      <c r="G97" t="s">
        <v>10</v>
      </c>
      <c r="H97" t="s">
        <v>11</v>
      </c>
    </row>
    <row r="98" spans="1:8" x14ac:dyDescent="0.25">
      <c r="A98" s="2">
        <v>44228</v>
      </c>
      <c r="B98" s="3">
        <f>$B$2*$B$5/100</f>
        <v>99900</v>
      </c>
      <c r="C98" s="3">
        <f>IF($D$4&gt;=A98,$G$4/(1+$E$7)^(($D$4-A98)/365),0)+IF($D$5&gt;=A98,$G$5/(1+$E$7)^(($D$5-A98)/365),0)</f>
        <v>99900.00077747427</v>
      </c>
      <c r="D98" s="3">
        <f>IF(AND(A98&gt;$D$3,A98&lt;$D$4),$E$4*(A98-$D$3)/365,0)+IF(AND(A98&gt;$D$4,A98&lt;$D$5),$E$5*(A98-$D$4)/365,0)</f>
        <v>0</v>
      </c>
      <c r="E98" s="3">
        <f>IF(A98=$D$4,$E$4,0)+IF(A98=$D$5,$E$5,0)</f>
        <v>0</v>
      </c>
      <c r="F98" s="3">
        <v>0</v>
      </c>
      <c r="G98" s="6">
        <f>C98-D98-B98-E98</f>
        <v>7.7747426985297352E-4</v>
      </c>
      <c r="H98" s="3">
        <f t="shared" ref="H98:H122" si="28">B98+G98</f>
        <v>99900.00077747427</v>
      </c>
    </row>
    <row r="99" spans="1:8" x14ac:dyDescent="0.25">
      <c r="A99" s="2">
        <v>44256</v>
      </c>
      <c r="B99" s="3">
        <f>H98</f>
        <v>99900.00077747427</v>
      </c>
      <c r="C99" s="3">
        <f>ROUND(IF($D$4&gt;=A99,$G$4/(1+$E$7)^(($D$4-A99)/365),0)+IF($D$5&gt;=A99,$G$5/(1+$E$7)^(($D$5-A99)/365),0),2)</f>
        <v>100278.55</v>
      </c>
      <c r="D99" s="3">
        <f t="shared" ref="D99:D110" si="29">ROUND(IF(AND(A99&gt;$D$3,A99&lt;$D$4),$E$4*(A99-$D$3)/365,0)+IF(AND(A99&gt;$D$4,A99&lt;$D$5),$E$5*(A99-$D$4)/365,0),2)</f>
        <v>383.56</v>
      </c>
      <c r="E99" s="3">
        <f>IF(A99=$D$4,$E$4,0)+IF(A99=$D$5,$E$5,0)</f>
        <v>0</v>
      </c>
      <c r="F99" s="3">
        <f>D99-D98+E99</f>
        <v>383.56</v>
      </c>
      <c r="G99" s="6">
        <f t="shared" ref="G99:G122" si="30">C99-D99-B99-E99</f>
        <v>-5.0107774742646143</v>
      </c>
      <c r="H99" s="3">
        <f t="shared" si="28"/>
        <v>99894.99</v>
      </c>
    </row>
    <row r="100" spans="1:8" x14ac:dyDescent="0.25">
      <c r="A100" s="2">
        <v>44287</v>
      </c>
      <c r="B100" s="3">
        <f t="shared" ref="B100:B122" si="31">H99</f>
        <v>99894.99</v>
      </c>
      <c r="C100" s="3">
        <f t="shared" ref="C100:C110" si="32">ROUND(IF($D$4&gt;=A100,$G$4/(1+$E$7)^(($D$4-A100)/365),0)+IF($D$5&gt;=A100,$G$5/(1+$E$7)^(($D$5-A100)/365),0),2)</f>
        <v>100699.33</v>
      </c>
      <c r="D100" s="3">
        <f t="shared" si="29"/>
        <v>808.22</v>
      </c>
      <c r="E100" s="3">
        <f t="shared" ref="E100:E110" si="33">IF(A100=$D$4,$E$4,0)+IF(A100=$D$5,$E$5,0)</f>
        <v>0</v>
      </c>
      <c r="F100" s="3">
        <f t="shared" ref="F100:F122" si="34">D100-D99+E100</f>
        <v>424.66</v>
      </c>
      <c r="G100" s="6">
        <f t="shared" si="30"/>
        <v>-3.8800000000046566</v>
      </c>
      <c r="H100" s="3">
        <f t="shared" si="28"/>
        <v>99891.11</v>
      </c>
    </row>
    <row r="101" spans="1:8" x14ac:dyDescent="0.25">
      <c r="A101" s="2">
        <v>44317</v>
      </c>
      <c r="B101" s="3">
        <f t="shared" si="31"/>
        <v>99891.11</v>
      </c>
      <c r="C101" s="3">
        <f t="shared" si="32"/>
        <v>101108.22</v>
      </c>
      <c r="D101" s="3">
        <f t="shared" si="29"/>
        <v>1219.18</v>
      </c>
      <c r="E101" s="3">
        <f t="shared" si="33"/>
        <v>0</v>
      </c>
      <c r="F101" s="3">
        <f t="shared" si="34"/>
        <v>410.96000000000004</v>
      </c>
      <c r="G101" s="6">
        <f t="shared" si="30"/>
        <v>-2.069999999992433</v>
      </c>
      <c r="H101" s="3">
        <f t="shared" si="28"/>
        <v>99889.040000000008</v>
      </c>
    </row>
    <row r="102" spans="1:8" x14ac:dyDescent="0.25">
      <c r="A102" s="2">
        <v>44348</v>
      </c>
      <c r="B102" s="3">
        <f t="shared" si="31"/>
        <v>99889.040000000008</v>
      </c>
      <c r="C102" s="3">
        <f t="shared" si="32"/>
        <v>101532.48</v>
      </c>
      <c r="D102" s="3">
        <f t="shared" si="29"/>
        <v>1643.84</v>
      </c>
      <c r="E102" s="3">
        <f t="shared" si="33"/>
        <v>0</v>
      </c>
      <c r="F102" s="3">
        <f t="shared" si="34"/>
        <v>424.65999999999985</v>
      </c>
      <c r="G102" s="6">
        <f t="shared" si="30"/>
        <v>-0.40000000000873115</v>
      </c>
      <c r="H102" s="3">
        <f t="shared" si="28"/>
        <v>99888.639999999999</v>
      </c>
    </row>
    <row r="103" spans="1:8" x14ac:dyDescent="0.25">
      <c r="A103" s="2">
        <v>44378</v>
      </c>
      <c r="B103" s="3">
        <f t="shared" si="31"/>
        <v>99888.639999999999</v>
      </c>
      <c r="C103" s="3">
        <f t="shared" si="32"/>
        <v>101944.75</v>
      </c>
      <c r="D103" s="3">
        <f t="shared" si="29"/>
        <v>2054.79</v>
      </c>
      <c r="E103" s="3">
        <f t="shared" si="33"/>
        <v>0</v>
      </c>
      <c r="F103" s="3">
        <f t="shared" si="34"/>
        <v>410.95000000000005</v>
      </c>
      <c r="G103" s="6">
        <f t="shared" si="30"/>
        <v>1.3200000000069849</v>
      </c>
      <c r="H103" s="3">
        <f t="shared" si="28"/>
        <v>99889.96</v>
      </c>
    </row>
    <row r="104" spans="1:8" x14ac:dyDescent="0.25">
      <c r="A104" s="2">
        <v>44409</v>
      </c>
      <c r="B104" s="3">
        <f t="shared" si="31"/>
        <v>99889.96</v>
      </c>
      <c r="C104" s="3">
        <f t="shared" si="32"/>
        <v>102372.53</v>
      </c>
      <c r="D104" s="3">
        <f t="shared" si="29"/>
        <v>2479.4499999999998</v>
      </c>
      <c r="E104" s="3">
        <f t="shared" si="33"/>
        <v>0</v>
      </c>
      <c r="F104" s="3">
        <f t="shared" si="34"/>
        <v>424.65999999999985</v>
      </c>
      <c r="G104" s="6">
        <f t="shared" si="30"/>
        <v>3.1199999999953434</v>
      </c>
      <c r="H104" s="3">
        <f t="shared" si="28"/>
        <v>99893.08</v>
      </c>
    </row>
    <row r="105" spans="1:8" x14ac:dyDescent="0.25">
      <c r="A105" s="2">
        <v>44440</v>
      </c>
      <c r="B105" s="3">
        <f t="shared" si="31"/>
        <v>99893.08</v>
      </c>
      <c r="C105" s="3">
        <f t="shared" si="32"/>
        <v>102802.1</v>
      </c>
      <c r="D105" s="3">
        <f t="shared" si="29"/>
        <v>2904.11</v>
      </c>
      <c r="E105" s="3">
        <f t="shared" si="33"/>
        <v>0</v>
      </c>
      <c r="F105" s="3">
        <f t="shared" si="34"/>
        <v>424.66000000000031</v>
      </c>
      <c r="G105" s="6">
        <f t="shared" si="30"/>
        <v>4.9100000000034925</v>
      </c>
      <c r="H105" s="3">
        <f t="shared" si="28"/>
        <v>99897.99</v>
      </c>
    </row>
    <row r="106" spans="1:8" x14ac:dyDescent="0.25">
      <c r="A106" s="2">
        <v>44470</v>
      </c>
      <c r="B106" s="3">
        <f t="shared" si="31"/>
        <v>99897.99</v>
      </c>
      <c r="C106" s="3">
        <f t="shared" si="32"/>
        <v>103219.52</v>
      </c>
      <c r="D106" s="3">
        <f t="shared" si="29"/>
        <v>3315.07</v>
      </c>
      <c r="E106" s="3">
        <f t="shared" si="33"/>
        <v>0</v>
      </c>
      <c r="F106" s="3">
        <f t="shared" si="34"/>
        <v>410.96000000000004</v>
      </c>
      <c r="G106" s="6">
        <f t="shared" si="30"/>
        <v>6.4599999999918509</v>
      </c>
      <c r="H106" s="3">
        <f t="shared" si="28"/>
        <v>99904.45</v>
      </c>
    </row>
    <row r="107" spans="1:8" x14ac:dyDescent="0.25">
      <c r="A107" s="2">
        <v>44501</v>
      </c>
      <c r="B107" s="3">
        <f t="shared" si="31"/>
        <v>99904.45</v>
      </c>
      <c r="C107" s="3">
        <f t="shared" si="32"/>
        <v>103652.64</v>
      </c>
      <c r="D107" s="3">
        <f t="shared" si="29"/>
        <v>3739.73</v>
      </c>
      <c r="E107" s="3">
        <f t="shared" si="33"/>
        <v>0</v>
      </c>
      <c r="F107" s="3">
        <f t="shared" si="34"/>
        <v>424.65999999999985</v>
      </c>
      <c r="G107" s="6">
        <f t="shared" si="30"/>
        <v>8.4600000000064028</v>
      </c>
      <c r="H107" s="3">
        <f t="shared" si="28"/>
        <v>99912.91</v>
      </c>
    </row>
    <row r="108" spans="1:8" x14ac:dyDescent="0.25">
      <c r="A108" s="2">
        <v>44531</v>
      </c>
      <c r="B108" s="3">
        <f t="shared" si="31"/>
        <v>99912.91</v>
      </c>
      <c r="C108" s="3">
        <f t="shared" si="32"/>
        <v>104073.52</v>
      </c>
      <c r="D108" s="3">
        <f t="shared" si="29"/>
        <v>4150.68</v>
      </c>
      <c r="E108" s="3">
        <f t="shared" si="33"/>
        <v>0</v>
      </c>
      <c r="F108" s="3">
        <f t="shared" si="34"/>
        <v>410.95000000000027</v>
      </c>
      <c r="G108" s="6">
        <f t="shared" si="30"/>
        <v>9.9299999999930151</v>
      </c>
      <c r="H108" s="3">
        <f t="shared" si="28"/>
        <v>99922.84</v>
      </c>
    </row>
    <row r="109" spans="1:8" x14ac:dyDescent="0.25">
      <c r="A109" s="2">
        <v>44562</v>
      </c>
      <c r="B109" s="3">
        <f t="shared" si="31"/>
        <v>99922.84</v>
      </c>
      <c r="C109" s="3">
        <f t="shared" si="32"/>
        <v>104510.23</v>
      </c>
      <c r="D109" s="3">
        <f t="shared" si="29"/>
        <v>4575.34</v>
      </c>
      <c r="E109" s="3">
        <f t="shared" si="33"/>
        <v>0</v>
      </c>
      <c r="F109" s="3">
        <f t="shared" si="34"/>
        <v>424.65999999999985</v>
      </c>
      <c r="G109" s="6">
        <f t="shared" si="30"/>
        <v>12.05000000000291</v>
      </c>
      <c r="H109" s="3">
        <f t="shared" si="28"/>
        <v>99934.89</v>
      </c>
    </row>
    <row r="110" spans="1:8" x14ac:dyDescent="0.25">
      <c r="A110" s="2">
        <v>44593</v>
      </c>
      <c r="B110" s="3">
        <f t="shared" si="31"/>
        <v>99934.89</v>
      </c>
      <c r="C110" s="3">
        <f t="shared" si="32"/>
        <v>104948.77</v>
      </c>
      <c r="D110" s="3">
        <f t="shared" si="29"/>
        <v>0</v>
      </c>
      <c r="E110" s="3">
        <f t="shared" si="33"/>
        <v>5000</v>
      </c>
      <c r="F110" s="3">
        <f t="shared" si="34"/>
        <v>424.65999999999985</v>
      </c>
      <c r="G110" s="6">
        <f t="shared" si="30"/>
        <v>13.880000000004657</v>
      </c>
      <c r="H110" s="3">
        <f t="shared" si="28"/>
        <v>99948.77</v>
      </c>
    </row>
    <row r="111" spans="1:8" x14ac:dyDescent="0.25">
      <c r="A111" s="2">
        <v>44621</v>
      </c>
      <c r="B111" s="3">
        <f t="shared" si="31"/>
        <v>99948.77</v>
      </c>
      <c r="C111" s="3">
        <f>ROUND(IF($N$4&gt;=A111,$Q$4/(1+$E$7)^(($N$4-A111)/365),0)+IF($N$5&gt;=A111,$Q$5/(1+$E$7)^(($N$5-A111)/365),0),2)</f>
        <v>103194</v>
      </c>
      <c r="D111" s="3">
        <f>ROUND(IF(AND(A111&gt;$N$3,A111&lt;$N$4),$O$4*(A111-$N$3)/365,0)+IF(AND(A111&gt;$N$4,A111&lt;$N$5),$O$5*(A111-$N$4)/365,0),2)</f>
        <v>613.70000000000005</v>
      </c>
      <c r="E111" s="3">
        <f>IF(A111=$N$4,$O$4,0)+IF(A111=$N$5,$O$5,0)</f>
        <v>0</v>
      </c>
      <c r="F111" s="3">
        <f t="shared" si="34"/>
        <v>613.70000000000005</v>
      </c>
      <c r="G111" s="6">
        <f t="shared" si="30"/>
        <v>2631.5299999999988</v>
      </c>
      <c r="H111" s="3">
        <f t="shared" si="28"/>
        <v>102580.3</v>
      </c>
    </row>
    <row r="112" spans="1:8" x14ac:dyDescent="0.25">
      <c r="A112" s="2">
        <v>44652</v>
      </c>
      <c r="B112" s="3">
        <f t="shared" si="31"/>
        <v>102580.3</v>
      </c>
      <c r="C112" s="3">
        <f t="shared" ref="C112:C122" si="35">ROUND(IF($N$4&gt;=A112,$Q$4/(1+$E$7)^(($N$4-A112)/365),0)+IF($N$5&gt;=A112,$Q$5/(1+$E$7)^(($N$5-A112)/365),0),2)</f>
        <v>103627.02</v>
      </c>
      <c r="D112" s="3">
        <f t="shared" ref="D112:D122" si="36">ROUND(IF(AND(A112&gt;$N$3,A112&lt;$N$4),$O$4*(A112-$N$3)/365,0)+IF(AND(A112&gt;$N$4,A112&lt;$N$5),$O$5*(A112-$N$4)/365,0),2)</f>
        <v>1293.1500000000001</v>
      </c>
      <c r="E112" s="3">
        <f t="shared" ref="E112:E122" si="37">IF(A112=$N$4,$O$4,0)+IF(A112=$N$5,$O$5,0)</f>
        <v>0</v>
      </c>
      <c r="F112" s="3">
        <f t="shared" si="34"/>
        <v>679.45</v>
      </c>
      <c r="G112" s="6">
        <f t="shared" si="30"/>
        <v>-246.42999999999302</v>
      </c>
      <c r="H112" s="3">
        <f t="shared" si="28"/>
        <v>102333.87000000001</v>
      </c>
    </row>
    <row r="113" spans="1:8" x14ac:dyDescent="0.25">
      <c r="A113" s="2">
        <v>44682</v>
      </c>
      <c r="B113" s="3">
        <f t="shared" si="31"/>
        <v>102333.87000000001</v>
      </c>
      <c r="C113" s="3">
        <f t="shared" si="35"/>
        <v>104047.79</v>
      </c>
      <c r="D113" s="3">
        <f t="shared" si="36"/>
        <v>1950.68</v>
      </c>
      <c r="E113" s="3">
        <f t="shared" si="37"/>
        <v>0</v>
      </c>
      <c r="F113" s="3">
        <f t="shared" si="34"/>
        <v>657.53</v>
      </c>
      <c r="G113" s="6">
        <f t="shared" si="30"/>
        <v>-236.76000000000931</v>
      </c>
      <c r="H113" s="3">
        <f t="shared" si="28"/>
        <v>102097.11</v>
      </c>
    </row>
    <row r="114" spans="1:8" x14ac:dyDescent="0.25">
      <c r="A114" s="2">
        <v>44713</v>
      </c>
      <c r="B114" s="3">
        <f t="shared" si="31"/>
        <v>102097.11</v>
      </c>
      <c r="C114" s="3">
        <f t="shared" si="35"/>
        <v>104484.39</v>
      </c>
      <c r="D114" s="3">
        <f t="shared" si="36"/>
        <v>2630.14</v>
      </c>
      <c r="E114" s="3">
        <f t="shared" si="37"/>
        <v>0</v>
      </c>
      <c r="F114" s="3">
        <f t="shared" si="34"/>
        <v>679.45999999999981</v>
      </c>
      <c r="G114" s="6">
        <f t="shared" si="30"/>
        <v>-242.86000000000058</v>
      </c>
      <c r="H114" s="3">
        <f t="shared" si="28"/>
        <v>101854.25</v>
      </c>
    </row>
    <row r="115" spans="1:8" x14ac:dyDescent="0.25">
      <c r="A115" s="2">
        <v>44743</v>
      </c>
      <c r="B115" s="3">
        <f t="shared" si="31"/>
        <v>101854.25</v>
      </c>
      <c r="C115" s="3">
        <f t="shared" si="35"/>
        <v>104908.65</v>
      </c>
      <c r="D115" s="3">
        <f t="shared" si="36"/>
        <v>3287.67</v>
      </c>
      <c r="E115" s="3">
        <f t="shared" si="37"/>
        <v>0</v>
      </c>
      <c r="F115" s="3">
        <f t="shared" si="34"/>
        <v>657.5300000000002</v>
      </c>
      <c r="G115" s="6">
        <f t="shared" si="30"/>
        <v>-233.27000000000407</v>
      </c>
      <c r="H115" s="3">
        <f t="shared" si="28"/>
        <v>101620.98</v>
      </c>
    </row>
    <row r="116" spans="1:8" x14ac:dyDescent="0.25">
      <c r="A116" s="2">
        <v>44774</v>
      </c>
      <c r="B116" s="3">
        <f t="shared" si="31"/>
        <v>101620.98</v>
      </c>
      <c r="C116" s="3">
        <f t="shared" si="35"/>
        <v>105348.86</v>
      </c>
      <c r="D116" s="3">
        <f t="shared" si="36"/>
        <v>3967.12</v>
      </c>
      <c r="E116" s="3">
        <f t="shared" si="37"/>
        <v>0</v>
      </c>
      <c r="F116" s="3">
        <f t="shared" si="34"/>
        <v>679.44999999999982</v>
      </c>
      <c r="G116" s="6">
        <f t="shared" si="30"/>
        <v>-239.23999999999069</v>
      </c>
      <c r="H116" s="3">
        <f t="shared" si="28"/>
        <v>101381.74</v>
      </c>
    </row>
    <row r="117" spans="1:8" x14ac:dyDescent="0.25">
      <c r="A117" s="2">
        <v>44805</v>
      </c>
      <c r="B117" s="3">
        <f t="shared" si="31"/>
        <v>101381.74</v>
      </c>
      <c r="C117" s="3">
        <f t="shared" si="35"/>
        <v>105790.92</v>
      </c>
      <c r="D117" s="3">
        <f t="shared" si="36"/>
        <v>4646.58</v>
      </c>
      <c r="E117" s="3">
        <f t="shared" si="37"/>
        <v>0</v>
      </c>
      <c r="F117" s="3">
        <f t="shared" si="34"/>
        <v>679.46</v>
      </c>
      <c r="G117" s="6">
        <f t="shared" si="30"/>
        <v>-237.40000000000873</v>
      </c>
      <c r="H117" s="3">
        <f t="shared" si="28"/>
        <v>101144.34</v>
      </c>
    </row>
    <row r="118" spans="1:8" x14ac:dyDescent="0.25">
      <c r="A118" s="2">
        <v>44835</v>
      </c>
      <c r="B118" s="3">
        <f t="shared" si="31"/>
        <v>101144.34</v>
      </c>
      <c r="C118" s="3">
        <f t="shared" si="35"/>
        <v>106220.48</v>
      </c>
      <c r="D118" s="3">
        <f t="shared" si="36"/>
        <v>5304.11</v>
      </c>
      <c r="E118" s="3">
        <f t="shared" si="37"/>
        <v>0</v>
      </c>
      <c r="F118" s="3">
        <f t="shared" si="34"/>
        <v>657.52999999999975</v>
      </c>
      <c r="G118" s="6">
        <f t="shared" si="30"/>
        <v>-227.97000000000116</v>
      </c>
      <c r="H118" s="3">
        <f t="shared" si="28"/>
        <v>100916.37</v>
      </c>
    </row>
    <row r="119" spans="1:8" x14ac:dyDescent="0.25">
      <c r="A119" s="2">
        <v>44866</v>
      </c>
      <c r="B119" s="3">
        <f t="shared" si="31"/>
        <v>100916.37</v>
      </c>
      <c r="C119" s="3">
        <f t="shared" si="35"/>
        <v>106666.19</v>
      </c>
      <c r="D119" s="3">
        <f t="shared" si="36"/>
        <v>5983.56</v>
      </c>
      <c r="E119" s="3">
        <f t="shared" si="37"/>
        <v>0</v>
      </c>
      <c r="F119" s="3">
        <f t="shared" si="34"/>
        <v>679.45000000000073</v>
      </c>
      <c r="G119" s="6">
        <f t="shared" si="30"/>
        <v>-233.73999999999069</v>
      </c>
      <c r="H119" s="3">
        <f t="shared" si="28"/>
        <v>100682.63</v>
      </c>
    </row>
    <row r="120" spans="1:8" x14ac:dyDescent="0.25">
      <c r="A120" s="2">
        <v>44896</v>
      </c>
      <c r="B120" s="3">
        <f t="shared" si="31"/>
        <v>100682.63</v>
      </c>
      <c r="C120" s="3">
        <f t="shared" si="35"/>
        <v>107099.31</v>
      </c>
      <c r="D120" s="3">
        <f t="shared" si="36"/>
        <v>6641.1</v>
      </c>
      <c r="E120" s="3">
        <f t="shared" si="37"/>
        <v>0</v>
      </c>
      <c r="F120" s="3">
        <f t="shared" si="34"/>
        <v>657.54</v>
      </c>
      <c r="G120" s="6">
        <f t="shared" si="30"/>
        <v>-224.42000000001281</v>
      </c>
      <c r="H120" s="3">
        <f t="shared" si="28"/>
        <v>100458.20999999999</v>
      </c>
    </row>
    <row r="121" spans="1:8" x14ac:dyDescent="0.25">
      <c r="A121" s="2">
        <v>44927</v>
      </c>
      <c r="B121" s="3">
        <f t="shared" si="31"/>
        <v>100458.20999999999</v>
      </c>
      <c r="C121" s="3">
        <f t="shared" si="35"/>
        <v>107548.71</v>
      </c>
      <c r="D121" s="3">
        <f t="shared" si="36"/>
        <v>7320.55</v>
      </c>
      <c r="E121" s="3">
        <f t="shared" si="37"/>
        <v>0</v>
      </c>
      <c r="F121" s="3">
        <f t="shared" si="34"/>
        <v>679.44999999999982</v>
      </c>
      <c r="G121" s="6">
        <f t="shared" si="30"/>
        <v>-230.04999999998836</v>
      </c>
      <c r="H121" s="3">
        <f t="shared" si="28"/>
        <v>100228.16</v>
      </c>
    </row>
    <row r="122" spans="1:8" x14ac:dyDescent="0.25">
      <c r="A122" s="2">
        <v>44958</v>
      </c>
      <c r="B122" s="3">
        <f t="shared" si="31"/>
        <v>100228.16</v>
      </c>
      <c r="C122" s="3">
        <f t="shared" si="35"/>
        <v>108000</v>
      </c>
      <c r="D122" s="3">
        <f t="shared" si="36"/>
        <v>0</v>
      </c>
      <c r="E122" s="3">
        <f t="shared" si="37"/>
        <v>8000</v>
      </c>
      <c r="F122" s="3">
        <f t="shared" si="34"/>
        <v>679.44999999999982</v>
      </c>
      <c r="G122" s="6">
        <f t="shared" si="30"/>
        <v>-228.16000000000349</v>
      </c>
      <c r="H122" s="3">
        <f t="shared" si="28"/>
        <v>100000</v>
      </c>
    </row>
    <row r="125" spans="1:8" x14ac:dyDescent="0.25">
      <c r="A125" s="13" t="s">
        <v>30</v>
      </c>
      <c r="B125" s="13"/>
      <c r="C125" s="13"/>
      <c r="D125" s="13"/>
      <c r="E125" s="13"/>
      <c r="F125" s="13"/>
      <c r="G125" s="13"/>
      <c r="H125" s="13"/>
    </row>
    <row r="126" spans="1:8" x14ac:dyDescent="0.25">
      <c r="A126" t="s">
        <v>2</v>
      </c>
      <c r="B126" t="s">
        <v>31</v>
      </c>
      <c r="C126" t="s">
        <v>32</v>
      </c>
      <c r="D126" t="s">
        <v>33</v>
      </c>
      <c r="E126" t="s">
        <v>34</v>
      </c>
    </row>
    <row r="127" spans="1:8" x14ac:dyDescent="0.25">
      <c r="A127" s="2">
        <v>44228</v>
      </c>
      <c r="B127" s="9">
        <f>H11</f>
        <v>99900.00077747427</v>
      </c>
      <c r="C127" s="9">
        <f>H40</f>
        <v>99900.00077747427</v>
      </c>
      <c r="D127" s="9">
        <f>H69</f>
        <v>99900.00077747427</v>
      </c>
      <c r="E127" s="9">
        <f>H98</f>
        <v>99900.00077747427</v>
      </c>
    </row>
    <row r="128" spans="1:8" x14ac:dyDescent="0.25">
      <c r="A128" s="2">
        <v>44256</v>
      </c>
      <c r="B128" s="9">
        <f t="shared" ref="B128:B151" si="38">H12</f>
        <v>99894.99</v>
      </c>
      <c r="C128" s="9">
        <f t="shared" ref="C128:C151" si="39">H41</f>
        <v>99894.98835616438</v>
      </c>
      <c r="D128" s="9">
        <f t="shared" ref="D128:D151" si="40">H70</f>
        <v>99894.99</v>
      </c>
      <c r="E128" s="9">
        <f t="shared" ref="E128:E151" si="41">H99</f>
        <v>99894.99</v>
      </c>
    </row>
    <row r="129" spans="1:5" x14ac:dyDescent="0.25">
      <c r="A129" s="2">
        <v>44287</v>
      </c>
      <c r="B129" s="9">
        <f t="shared" si="38"/>
        <v>99891.11</v>
      </c>
      <c r="C129" s="9">
        <f t="shared" si="39"/>
        <v>99891.110821917813</v>
      </c>
      <c r="D129" s="9">
        <f t="shared" si="40"/>
        <v>99891.11</v>
      </c>
      <c r="E129" s="9">
        <f t="shared" si="41"/>
        <v>99891.11</v>
      </c>
    </row>
    <row r="130" spans="1:5" x14ac:dyDescent="0.25">
      <c r="A130" s="2">
        <v>44317</v>
      </c>
      <c r="B130" s="9">
        <f t="shared" si="38"/>
        <v>99889.040000000008</v>
      </c>
      <c r="C130" s="9">
        <f t="shared" si="39"/>
        <v>99889.041917808223</v>
      </c>
      <c r="D130" s="9">
        <f t="shared" si="40"/>
        <v>99889.040000000008</v>
      </c>
      <c r="E130" s="9">
        <f t="shared" si="41"/>
        <v>99889.040000000008</v>
      </c>
    </row>
    <row r="131" spans="1:5" x14ac:dyDescent="0.25">
      <c r="A131" s="2">
        <v>44348</v>
      </c>
      <c r="B131" s="9">
        <f t="shared" si="38"/>
        <v>99888.639999999999</v>
      </c>
      <c r="C131" s="9">
        <f t="shared" si="39"/>
        <v>99888.644383561637</v>
      </c>
      <c r="D131" s="9">
        <f t="shared" si="40"/>
        <v>99888.639999999999</v>
      </c>
      <c r="E131" s="9">
        <f t="shared" si="41"/>
        <v>99888.639999999999</v>
      </c>
    </row>
    <row r="132" spans="1:5" x14ac:dyDescent="0.25">
      <c r="A132" s="2">
        <v>44378</v>
      </c>
      <c r="B132" s="9">
        <f t="shared" si="38"/>
        <v>99889.96</v>
      </c>
      <c r="C132" s="9">
        <f t="shared" si="39"/>
        <v>99889.955479452052</v>
      </c>
      <c r="D132" s="9">
        <f t="shared" si="40"/>
        <v>99889.96</v>
      </c>
      <c r="E132" s="9">
        <f t="shared" si="41"/>
        <v>99889.96</v>
      </c>
    </row>
    <row r="133" spans="1:5" x14ac:dyDescent="0.25">
      <c r="A133" s="2">
        <v>44409</v>
      </c>
      <c r="B133" s="9">
        <f t="shared" si="38"/>
        <v>99893.08</v>
      </c>
      <c r="C133" s="9">
        <f t="shared" si="39"/>
        <v>99893.077945205485</v>
      </c>
      <c r="D133" s="9">
        <f t="shared" si="40"/>
        <v>99893.08</v>
      </c>
      <c r="E133" s="9">
        <f t="shared" si="41"/>
        <v>99893.08</v>
      </c>
    </row>
    <row r="134" spans="1:5" x14ac:dyDescent="0.25">
      <c r="A134" s="2">
        <v>44440</v>
      </c>
      <c r="B134" s="9">
        <f t="shared" si="38"/>
        <v>99897.99</v>
      </c>
      <c r="C134" s="9">
        <f t="shared" si="39"/>
        <v>99897.990410958912</v>
      </c>
      <c r="D134" s="9">
        <f t="shared" si="40"/>
        <v>99897.99</v>
      </c>
      <c r="E134" s="9">
        <f t="shared" si="41"/>
        <v>99897.99</v>
      </c>
    </row>
    <row r="135" spans="1:5" x14ac:dyDescent="0.25">
      <c r="A135" s="2">
        <v>44470</v>
      </c>
      <c r="B135" s="9">
        <f t="shared" si="38"/>
        <v>99904.45</v>
      </c>
      <c r="C135" s="9">
        <f t="shared" si="39"/>
        <v>99904.45150684932</v>
      </c>
      <c r="D135" s="9">
        <f t="shared" si="40"/>
        <v>99904.45</v>
      </c>
      <c r="E135" s="9">
        <f t="shared" si="41"/>
        <v>99904.45</v>
      </c>
    </row>
    <row r="136" spans="1:5" x14ac:dyDescent="0.25">
      <c r="A136" s="2">
        <v>44501</v>
      </c>
      <c r="B136" s="9">
        <f t="shared" si="38"/>
        <v>99912.91</v>
      </c>
      <c r="C136" s="9">
        <f t="shared" si="39"/>
        <v>99912.913972602735</v>
      </c>
      <c r="D136" s="9">
        <f t="shared" si="40"/>
        <v>99912.91</v>
      </c>
      <c r="E136" s="9">
        <f t="shared" si="41"/>
        <v>99912.91</v>
      </c>
    </row>
    <row r="137" spans="1:5" x14ac:dyDescent="0.25">
      <c r="A137" s="2">
        <v>44531</v>
      </c>
      <c r="B137" s="9">
        <f t="shared" si="38"/>
        <v>99922.84</v>
      </c>
      <c r="C137" s="9">
        <f t="shared" si="39"/>
        <v>99922.83506849315</v>
      </c>
      <c r="D137" s="9">
        <f t="shared" si="40"/>
        <v>99922.84</v>
      </c>
      <c r="E137" s="9">
        <f t="shared" si="41"/>
        <v>99922.84</v>
      </c>
    </row>
    <row r="138" spans="1:5" x14ac:dyDescent="0.25">
      <c r="A138" s="2">
        <v>44562</v>
      </c>
      <c r="B138" s="9">
        <f t="shared" si="38"/>
        <v>99934.89</v>
      </c>
      <c r="C138" s="9">
        <f t="shared" si="39"/>
        <v>99934.887534246576</v>
      </c>
      <c r="D138" s="9">
        <f t="shared" si="40"/>
        <v>99934.89</v>
      </c>
      <c r="E138" s="9">
        <f t="shared" si="41"/>
        <v>99934.89</v>
      </c>
    </row>
    <row r="139" spans="1:5" x14ac:dyDescent="0.25">
      <c r="A139" s="2">
        <v>44593</v>
      </c>
      <c r="B139" s="9">
        <f t="shared" si="38"/>
        <v>99948.77</v>
      </c>
      <c r="C139" s="9">
        <f t="shared" si="39"/>
        <v>99948.77</v>
      </c>
      <c r="D139" s="9">
        <f t="shared" si="40"/>
        <v>99948.77</v>
      </c>
      <c r="E139" s="9">
        <f t="shared" si="41"/>
        <v>99948.77</v>
      </c>
    </row>
    <row r="140" spans="1:5" x14ac:dyDescent="0.25">
      <c r="A140" s="2">
        <v>44621</v>
      </c>
      <c r="B140" s="9">
        <f t="shared" si="38"/>
        <v>99943.94</v>
      </c>
      <c r="C140" s="9">
        <f t="shared" si="39"/>
        <v>101279.07136986301</v>
      </c>
      <c r="D140" s="9">
        <f t="shared" si="40"/>
        <v>99930.85</v>
      </c>
      <c r="E140" s="9">
        <f t="shared" si="41"/>
        <v>102580.3</v>
      </c>
    </row>
    <row r="141" spans="1:5" x14ac:dyDescent="0.25">
      <c r="A141" s="2">
        <v>44652</v>
      </c>
      <c r="B141" s="9">
        <f t="shared" si="38"/>
        <v>99940.27</v>
      </c>
      <c r="C141" s="9">
        <f t="shared" si="39"/>
        <v>101146.6793150685</v>
      </c>
      <c r="D141" s="9">
        <f t="shared" si="40"/>
        <v>99915.16</v>
      </c>
      <c r="E141" s="9">
        <f t="shared" si="41"/>
        <v>102333.87000000001</v>
      </c>
    </row>
    <row r="142" spans="1:5" x14ac:dyDescent="0.25">
      <c r="A142" s="2">
        <v>44682</v>
      </c>
      <c r="B142" s="9">
        <f t="shared" si="38"/>
        <v>99938.400000000009</v>
      </c>
      <c r="C142" s="9">
        <f t="shared" si="39"/>
        <v>101021.35506849314</v>
      </c>
      <c r="D142" s="9">
        <f t="shared" si="40"/>
        <v>99904.150000000009</v>
      </c>
      <c r="E142" s="9">
        <f t="shared" si="41"/>
        <v>102097.11</v>
      </c>
    </row>
    <row r="143" spans="1:5" x14ac:dyDescent="0.25">
      <c r="A143" s="2">
        <v>44713</v>
      </c>
      <c r="B143" s="9">
        <f t="shared" si="38"/>
        <v>99938.21</v>
      </c>
      <c r="C143" s="9">
        <f t="shared" si="39"/>
        <v>100894.76301369863</v>
      </c>
      <c r="D143" s="9">
        <f t="shared" si="40"/>
        <v>99897.1</v>
      </c>
      <c r="E143" s="9">
        <f t="shared" si="41"/>
        <v>101854.25</v>
      </c>
    </row>
    <row r="144" spans="1:5" x14ac:dyDescent="0.25">
      <c r="A144" s="2">
        <v>44743</v>
      </c>
      <c r="B144" s="9">
        <f t="shared" si="38"/>
        <v>99939.73000000001</v>
      </c>
      <c r="C144" s="9">
        <f t="shared" si="39"/>
        <v>100775.07876712328</v>
      </c>
      <c r="D144" s="9">
        <f t="shared" si="40"/>
        <v>99894.51</v>
      </c>
      <c r="E144" s="9">
        <f t="shared" si="41"/>
        <v>101620.98</v>
      </c>
    </row>
    <row r="145" spans="1:5" x14ac:dyDescent="0.25">
      <c r="A145" s="2">
        <v>44774</v>
      </c>
      <c r="B145" s="9">
        <f t="shared" si="38"/>
        <v>99943.05</v>
      </c>
      <c r="C145" s="9">
        <f t="shared" si="39"/>
        <v>100654.34671232877</v>
      </c>
      <c r="D145" s="9">
        <f t="shared" si="40"/>
        <v>99896.23000000001</v>
      </c>
      <c r="E145" s="9">
        <f t="shared" si="41"/>
        <v>101381.74</v>
      </c>
    </row>
    <row r="146" spans="1:5" x14ac:dyDescent="0.25">
      <c r="A146" s="2">
        <v>44805</v>
      </c>
      <c r="B146" s="9">
        <f t="shared" si="38"/>
        <v>99948.17</v>
      </c>
      <c r="C146" s="9">
        <f t="shared" si="39"/>
        <v>100536.60465753423</v>
      </c>
      <c r="D146" s="9">
        <f t="shared" si="40"/>
        <v>99902.44</v>
      </c>
      <c r="E146" s="9">
        <f t="shared" si="41"/>
        <v>101144.34</v>
      </c>
    </row>
    <row r="147" spans="1:5" x14ac:dyDescent="0.25">
      <c r="A147" s="2">
        <v>44835</v>
      </c>
      <c r="B147" s="9">
        <f t="shared" si="38"/>
        <v>99954.84</v>
      </c>
      <c r="C147" s="9">
        <f t="shared" si="39"/>
        <v>100425.5404109589</v>
      </c>
      <c r="D147" s="9">
        <f t="shared" si="40"/>
        <v>99912.77</v>
      </c>
      <c r="E147" s="9">
        <f t="shared" si="41"/>
        <v>100916.37</v>
      </c>
    </row>
    <row r="148" spans="1:5" x14ac:dyDescent="0.25">
      <c r="A148" s="2">
        <v>44866</v>
      </c>
      <c r="B148" s="9">
        <f t="shared" si="38"/>
        <v>99963.510000000009</v>
      </c>
      <c r="C148" s="9">
        <f t="shared" si="39"/>
        <v>100313.74835616437</v>
      </c>
      <c r="D148" s="9">
        <f t="shared" si="40"/>
        <v>99927.92</v>
      </c>
      <c r="E148" s="9">
        <f t="shared" si="41"/>
        <v>100682.63</v>
      </c>
    </row>
    <row r="149" spans="1:5" x14ac:dyDescent="0.25">
      <c r="A149" s="2">
        <v>44896</v>
      </c>
      <c r="B149" s="9">
        <f t="shared" si="38"/>
        <v>99973.65</v>
      </c>
      <c r="C149" s="9">
        <f t="shared" si="39"/>
        <v>100208.47410958905</v>
      </c>
      <c r="D149" s="9">
        <f t="shared" si="40"/>
        <v>99946.939999999988</v>
      </c>
      <c r="E149" s="9">
        <f t="shared" si="41"/>
        <v>100458.20999999999</v>
      </c>
    </row>
    <row r="150" spans="1:5" x14ac:dyDescent="0.25">
      <c r="A150" s="2">
        <v>44927</v>
      </c>
      <c r="B150" s="9">
        <f t="shared" si="38"/>
        <v>99985.91</v>
      </c>
      <c r="C150" s="9">
        <f t="shared" si="39"/>
        <v>100102.69205479452</v>
      </c>
      <c r="D150" s="9">
        <f t="shared" si="40"/>
        <v>99971.15</v>
      </c>
      <c r="E150" s="9">
        <f t="shared" si="41"/>
        <v>100228.16</v>
      </c>
    </row>
    <row r="151" spans="1:5" x14ac:dyDescent="0.25">
      <c r="A151" s="2">
        <v>44958</v>
      </c>
      <c r="B151" s="9">
        <f t="shared" si="38"/>
        <v>100000</v>
      </c>
      <c r="C151" s="9">
        <f t="shared" si="39"/>
        <v>100000</v>
      </c>
      <c r="D151" s="9">
        <f t="shared" si="40"/>
        <v>100000</v>
      </c>
      <c r="E151" s="9">
        <f t="shared" si="41"/>
        <v>100000</v>
      </c>
    </row>
  </sheetData>
  <mergeCells count="8">
    <mergeCell ref="A96:H96"/>
    <mergeCell ref="A125:H125"/>
    <mergeCell ref="D1:G1"/>
    <mergeCell ref="I1:L1"/>
    <mergeCell ref="N1:Q1"/>
    <mergeCell ref="A9:H9"/>
    <mergeCell ref="A38:H38"/>
    <mergeCell ref="A67:H6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4C9A2-D041-489A-9105-EE953A7E078E}">
  <dimension ref="A1:N96"/>
  <sheetViews>
    <sheetView zoomScale="98" zoomScaleNormal="98" workbookViewId="0"/>
  </sheetViews>
  <sheetFormatPr defaultRowHeight="15" x14ac:dyDescent="0.25"/>
  <cols>
    <col min="1" max="1" width="10.42578125" bestFit="1" customWidth="1"/>
    <col min="2" max="3" width="11.5703125" bestFit="1" customWidth="1"/>
    <col min="4" max="4" width="10.42578125" bestFit="1" customWidth="1"/>
    <col min="5" max="5" width="10.5703125" bestFit="1" customWidth="1"/>
    <col min="6" max="8" width="11.5703125" bestFit="1" customWidth="1"/>
    <col min="9" max="9" width="10.28515625" bestFit="1" customWidth="1"/>
    <col min="10" max="10" width="5.42578125" bestFit="1" customWidth="1"/>
    <col min="11" max="11" width="10.42578125" bestFit="1" customWidth="1"/>
    <col min="12" max="12" width="8.28515625" bestFit="1" customWidth="1"/>
    <col min="13" max="14" width="9.85546875" bestFit="1" customWidth="1"/>
  </cols>
  <sheetData>
    <row r="1" spans="1:14" ht="15.75" thickBot="1" x14ac:dyDescent="0.3">
      <c r="B1" s="7" t="s">
        <v>13</v>
      </c>
      <c r="E1" s="13" t="s">
        <v>35</v>
      </c>
      <c r="F1" s="13"/>
      <c r="G1" s="13"/>
      <c r="H1" s="13"/>
      <c r="I1" s="13"/>
      <c r="K1" s="13" t="s">
        <v>36</v>
      </c>
      <c r="L1" s="13"/>
      <c r="M1" s="13"/>
      <c r="N1" s="13"/>
    </row>
    <row r="2" spans="1:14" ht="16.5" thickTop="1" thickBot="1" x14ac:dyDescent="0.3">
      <c r="A2" s="1" t="s">
        <v>0</v>
      </c>
      <c r="B2" s="10">
        <v>94</v>
      </c>
      <c r="E2" t="s">
        <v>2</v>
      </c>
      <c r="F2" t="s">
        <v>1</v>
      </c>
      <c r="G2" t="s">
        <v>3</v>
      </c>
      <c r="H2" t="s">
        <v>37</v>
      </c>
      <c r="I2" s="4" t="s">
        <v>6</v>
      </c>
      <c r="K2" t="s">
        <v>2</v>
      </c>
      <c r="L2" t="s">
        <v>1</v>
      </c>
      <c r="M2" t="s">
        <v>3</v>
      </c>
      <c r="N2" s="4" t="s">
        <v>6</v>
      </c>
    </row>
    <row r="3" spans="1:14" ht="16.5" thickTop="1" thickBot="1" x14ac:dyDescent="0.3">
      <c r="A3" s="1" t="s">
        <v>1</v>
      </c>
      <c r="B3" s="11">
        <v>0.05</v>
      </c>
      <c r="E3" s="2">
        <v>44228</v>
      </c>
      <c r="F3" s="19"/>
      <c r="G3" s="19">
        <f>-$B$2*$B$4/100</f>
        <v>-94000</v>
      </c>
      <c r="H3" s="19">
        <f>-F7</f>
        <v>-5913.3239004876668</v>
      </c>
      <c r="I3" s="19">
        <f>F3+G3+H3</f>
        <v>-99913.323900487667</v>
      </c>
      <c r="K3" s="2">
        <v>44228</v>
      </c>
      <c r="L3" s="19"/>
      <c r="M3" s="19">
        <f>-$B$2*$B$4/100</f>
        <v>-94000</v>
      </c>
      <c r="N3" s="20">
        <f>L3+M3</f>
        <v>-94000</v>
      </c>
    </row>
    <row r="4" spans="1:14" ht="16.5" thickTop="1" thickBot="1" x14ac:dyDescent="0.3">
      <c r="A4" s="1" t="s">
        <v>4</v>
      </c>
      <c r="B4" s="10">
        <v>100000</v>
      </c>
      <c r="E4" s="2">
        <v>44593</v>
      </c>
      <c r="F4" s="19">
        <f>$B$4*$B$3</f>
        <v>5000</v>
      </c>
      <c r="G4" s="19"/>
      <c r="H4" s="19"/>
      <c r="I4" s="19">
        <f>F4+G4</f>
        <v>5000</v>
      </c>
      <c r="K4" s="2">
        <v>44593</v>
      </c>
      <c r="L4" s="19">
        <f>$B$4*$B$3*B8</f>
        <v>4500</v>
      </c>
      <c r="M4" s="19"/>
      <c r="N4" s="20">
        <f t="shared" ref="N4:N5" si="0">L4+M4</f>
        <v>4500</v>
      </c>
    </row>
    <row r="5" spans="1:14" ht="15.75" thickTop="1" x14ac:dyDescent="0.25">
      <c r="E5" s="2">
        <v>44958</v>
      </c>
      <c r="F5" s="19">
        <f>$B$3*$B$4</f>
        <v>5000</v>
      </c>
      <c r="G5" s="19">
        <f>$B$4</f>
        <v>100000</v>
      </c>
      <c r="H5" s="19"/>
      <c r="I5" s="19">
        <f>F5+G5</f>
        <v>105000</v>
      </c>
      <c r="K5" s="2">
        <v>44958</v>
      </c>
      <c r="L5" s="19">
        <f>$B$3*$B$4*B9</f>
        <v>4000</v>
      </c>
      <c r="M5" s="19">
        <f>$B$4*C9</f>
        <v>95000</v>
      </c>
      <c r="N5" s="20">
        <f t="shared" si="0"/>
        <v>99000</v>
      </c>
    </row>
    <row r="6" spans="1:14" x14ac:dyDescent="0.25">
      <c r="A6" s="14" t="s">
        <v>44</v>
      </c>
      <c r="B6" s="14"/>
      <c r="C6" s="14"/>
      <c r="D6" s="18"/>
    </row>
    <row r="7" spans="1:14" ht="15.75" thickBot="1" x14ac:dyDescent="0.3">
      <c r="A7" s="1" t="s">
        <v>2</v>
      </c>
      <c r="B7" s="1" t="s">
        <v>1</v>
      </c>
      <c r="C7" s="1" t="s">
        <v>3</v>
      </c>
      <c r="D7" s="1"/>
      <c r="E7" t="s">
        <v>37</v>
      </c>
      <c r="F7" s="19">
        <f>IF($E$4&gt;=E3,$I$4/(1+K7)^(($E$4-E3)/365),0)+IF($E$5&gt;=E3,$I$5/(1+K7)^(($E$5-E3)/365),0)+G3</f>
        <v>5913.3239004876668</v>
      </c>
      <c r="J7" t="s">
        <v>5</v>
      </c>
      <c r="K7" s="5">
        <f>XIRR(N3:N5,K3:K5,1%)</f>
        <v>5.0466456413269051E-2</v>
      </c>
    </row>
    <row r="8" spans="1:14" ht="16.5" thickTop="1" thickBot="1" x14ac:dyDescent="0.3">
      <c r="A8" s="15">
        <f>E4</f>
        <v>44593</v>
      </c>
      <c r="B8" s="16">
        <v>0.9</v>
      </c>
      <c r="C8" s="17" t="s">
        <v>45</v>
      </c>
      <c r="E8" t="s">
        <v>39</v>
      </c>
      <c r="F8" s="19">
        <f>IF($E$4&gt;=E3,$I$4/(1+K7)^(($E$4-E3)/365),0)+IF($E$5&gt;=E3,$I$5/(1+K7)^(($E$5-E3)/365),0)</f>
        <v>99913.323900487667</v>
      </c>
      <c r="K8" s="5"/>
    </row>
    <row r="9" spans="1:14" ht="16.5" thickTop="1" thickBot="1" x14ac:dyDescent="0.3">
      <c r="A9" s="15">
        <f>E5</f>
        <v>44958</v>
      </c>
      <c r="B9" s="16">
        <v>0.8</v>
      </c>
      <c r="C9" s="16">
        <v>0.95</v>
      </c>
      <c r="E9" t="s">
        <v>43</v>
      </c>
      <c r="F9" s="19">
        <f>-G3</f>
        <v>94000</v>
      </c>
      <c r="K9" s="5"/>
    </row>
    <row r="10" spans="1:14" ht="15.75" thickTop="1" x14ac:dyDescent="0.25">
      <c r="E10" s="3"/>
      <c r="J10" s="5"/>
    </row>
    <row r="11" spans="1:14" x14ac:dyDescent="0.25">
      <c r="E11" s="5"/>
      <c r="J11" s="5"/>
    </row>
    <row r="12" spans="1:14" x14ac:dyDescent="0.25">
      <c r="A12" s="13" t="s">
        <v>36</v>
      </c>
      <c r="B12" s="13"/>
      <c r="C12" s="13"/>
      <c r="D12" s="13"/>
      <c r="E12" s="13"/>
      <c r="F12" s="13"/>
      <c r="G12" s="13"/>
      <c r="H12" s="13"/>
    </row>
    <row r="13" spans="1:14" x14ac:dyDescent="0.25">
      <c r="A13" t="s">
        <v>2</v>
      </c>
      <c r="B13" t="s">
        <v>7</v>
      </c>
      <c r="C13" t="s">
        <v>8</v>
      </c>
      <c r="D13" t="s">
        <v>9</v>
      </c>
      <c r="E13" t="s">
        <v>1</v>
      </c>
      <c r="F13" t="s">
        <v>12</v>
      </c>
      <c r="G13" t="s">
        <v>10</v>
      </c>
      <c r="H13" t="s">
        <v>11</v>
      </c>
    </row>
    <row r="14" spans="1:14" x14ac:dyDescent="0.25">
      <c r="A14" s="2">
        <v>44228</v>
      </c>
      <c r="B14" s="3">
        <f>B2*B4/100</f>
        <v>94000</v>
      </c>
      <c r="C14" s="3">
        <f t="shared" ref="C14:C38" si="1">IF($K$4&gt;=A14,$N$4/(1+$K$7)^(($K$4-A14)/365),0)+IF($K$5&gt;=A14,$N$5/(1+$K$7)^(($K$5-A14)/365),0)</f>
        <v>94000.000095345065</v>
      </c>
      <c r="D14" s="3">
        <f t="shared" ref="D14:D38" si="2">ROUND(IF(AND(A14&gt;$K$3,A14&lt;$K$4),$L$4*(A14-$K$3)/365,0)+IF(AND(A14&gt;$K$4,A14&lt;$K$5),$L$5*(A14-$K$4)/365,0),2)</f>
        <v>0</v>
      </c>
      <c r="E14" s="3">
        <f>IF(A14=$K$4,$L$4,0)+IF(A14=$K$5,$L$5,0)</f>
        <v>0</v>
      </c>
      <c r="F14" s="3">
        <v>0</v>
      </c>
      <c r="G14" s="6">
        <f>C14-D14-B14-E14</f>
        <v>9.5345065346919E-5</v>
      </c>
      <c r="H14" s="3">
        <f t="shared" ref="H14:H38" si="3">B14+G14</f>
        <v>94000.000095345065</v>
      </c>
    </row>
    <row r="15" spans="1:14" x14ac:dyDescent="0.25">
      <c r="A15" s="2">
        <v>44256</v>
      </c>
      <c r="B15" s="3">
        <f>H14</f>
        <v>94000.000095345065</v>
      </c>
      <c r="C15" s="3">
        <f t="shared" si="1"/>
        <v>94355.697970815207</v>
      </c>
      <c r="D15" s="3">
        <f t="shared" si="2"/>
        <v>345.21</v>
      </c>
      <c r="E15" s="3">
        <f t="shared" ref="E15:E38" si="4">IF(A15=$K$4,$L$4,0)+IF(A15=$K$5,$L$5,0)</f>
        <v>0</v>
      </c>
      <c r="F15" s="3">
        <f>D15-D14+E15</f>
        <v>345.21</v>
      </c>
      <c r="G15" s="6">
        <f t="shared" ref="G15:G38" si="5">C15-D15-B15-E15</f>
        <v>10.487875470134895</v>
      </c>
      <c r="H15" s="3">
        <f t="shared" si="3"/>
        <v>94010.4879708152</v>
      </c>
    </row>
    <row r="16" spans="1:14" x14ac:dyDescent="0.25">
      <c r="A16" s="2">
        <v>44287</v>
      </c>
      <c r="B16" s="3">
        <f t="shared" ref="B16:B38" si="6">H15</f>
        <v>94010.4879708152</v>
      </c>
      <c r="C16" s="3">
        <f t="shared" si="1"/>
        <v>94751.076554640284</v>
      </c>
      <c r="D16" s="3">
        <f t="shared" si="2"/>
        <v>727.4</v>
      </c>
      <c r="E16" s="3">
        <f t="shared" si="4"/>
        <v>0</v>
      </c>
      <c r="F16" s="3">
        <f t="shared" ref="F16:F38" si="7">D16-D15+E16</f>
        <v>382.19</v>
      </c>
      <c r="G16" s="6">
        <f t="shared" si="5"/>
        <v>13.188583825089154</v>
      </c>
      <c r="H16" s="3">
        <f t="shared" si="3"/>
        <v>94023.676554640289</v>
      </c>
    </row>
    <row r="17" spans="1:8" x14ac:dyDescent="0.25">
      <c r="A17" s="2">
        <v>44317</v>
      </c>
      <c r="B17" s="3">
        <f t="shared" si="6"/>
        <v>94023.676554640289</v>
      </c>
      <c r="C17" s="3">
        <f t="shared" si="1"/>
        <v>95135.278370529399</v>
      </c>
      <c r="D17" s="3">
        <f t="shared" si="2"/>
        <v>1097.26</v>
      </c>
      <c r="E17" s="3">
        <f t="shared" si="4"/>
        <v>0</v>
      </c>
      <c r="F17" s="3">
        <f t="shared" si="7"/>
        <v>369.86</v>
      </c>
      <c r="G17" s="6">
        <f t="shared" si="5"/>
        <v>14.341815889114514</v>
      </c>
      <c r="H17" s="3">
        <f t="shared" si="3"/>
        <v>94038.018370529404</v>
      </c>
    </row>
    <row r="18" spans="1:8" x14ac:dyDescent="0.25">
      <c r="A18" s="2">
        <v>44348</v>
      </c>
      <c r="B18" s="3">
        <f t="shared" si="6"/>
        <v>94038.018370529404</v>
      </c>
      <c r="C18" s="3">
        <f t="shared" si="1"/>
        <v>95533.923629298806</v>
      </c>
      <c r="D18" s="3">
        <f t="shared" si="2"/>
        <v>1479.45</v>
      </c>
      <c r="E18" s="3">
        <f t="shared" si="4"/>
        <v>0</v>
      </c>
      <c r="F18" s="3">
        <f t="shared" si="7"/>
        <v>382.19000000000005</v>
      </c>
      <c r="G18" s="6">
        <f t="shared" si="5"/>
        <v>16.455258769405191</v>
      </c>
      <c r="H18" s="3">
        <f t="shared" si="3"/>
        <v>94054.473629298809</v>
      </c>
    </row>
    <row r="19" spans="1:8" x14ac:dyDescent="0.25">
      <c r="A19" s="2">
        <v>44378</v>
      </c>
      <c r="B19" s="3">
        <f t="shared" si="6"/>
        <v>94054.473629298809</v>
      </c>
      <c r="C19" s="3">
        <f t="shared" si="1"/>
        <v>95921.299776061875</v>
      </c>
      <c r="D19" s="3">
        <f t="shared" si="2"/>
        <v>1849.32</v>
      </c>
      <c r="E19" s="3">
        <f t="shared" si="4"/>
        <v>0</v>
      </c>
      <c r="F19" s="3">
        <f t="shared" si="7"/>
        <v>369.86999999999989</v>
      </c>
      <c r="G19" s="6">
        <f t="shared" si="5"/>
        <v>17.506146763058496</v>
      </c>
      <c r="H19" s="3">
        <f t="shared" si="3"/>
        <v>94071.979776061868</v>
      </c>
    </row>
    <row r="20" spans="1:8" x14ac:dyDescent="0.25">
      <c r="A20" s="2">
        <v>44409</v>
      </c>
      <c r="B20" s="3">
        <f t="shared" si="6"/>
        <v>94071.979776061868</v>
      </c>
      <c r="C20" s="3">
        <f t="shared" si="1"/>
        <v>96323.238699515641</v>
      </c>
      <c r="D20" s="3">
        <f t="shared" si="2"/>
        <v>2231.5100000000002</v>
      </c>
      <c r="E20" s="3">
        <f t="shared" si="4"/>
        <v>0</v>
      </c>
      <c r="F20" s="3">
        <f t="shared" si="7"/>
        <v>382.19000000000028</v>
      </c>
      <c r="G20" s="6">
        <f t="shared" si="5"/>
        <v>19.748923453778843</v>
      </c>
      <c r="H20" s="3">
        <f t="shared" si="3"/>
        <v>94091.728699515646</v>
      </c>
    </row>
    <row r="21" spans="1:8" x14ac:dyDescent="0.25">
      <c r="A21" s="2">
        <v>44440</v>
      </c>
      <c r="B21" s="3">
        <f t="shared" si="6"/>
        <v>94091.728699515646</v>
      </c>
      <c r="C21" s="3">
        <f t="shared" si="1"/>
        <v>96726.861867225525</v>
      </c>
      <c r="D21" s="3">
        <f t="shared" si="2"/>
        <v>2613.6999999999998</v>
      </c>
      <c r="E21" s="3">
        <f t="shared" si="4"/>
        <v>0</v>
      </c>
      <c r="F21" s="3">
        <f t="shared" si="7"/>
        <v>382.1899999999996</v>
      </c>
      <c r="G21" s="6">
        <f t="shared" si="5"/>
        <v>21.433167709881673</v>
      </c>
      <c r="H21" s="3">
        <f t="shared" si="3"/>
        <v>94113.161867225528</v>
      </c>
    </row>
    <row r="22" spans="1:8" x14ac:dyDescent="0.25">
      <c r="A22" s="2">
        <v>44470</v>
      </c>
      <c r="B22" s="3">
        <f t="shared" si="6"/>
        <v>94113.161867225528</v>
      </c>
      <c r="C22" s="3">
        <f t="shared" si="1"/>
        <v>97119.075204803958</v>
      </c>
      <c r="D22" s="3">
        <f t="shared" si="2"/>
        <v>2983.56</v>
      </c>
      <c r="E22" s="3">
        <f t="shared" si="4"/>
        <v>0</v>
      </c>
      <c r="F22" s="3">
        <f t="shared" si="7"/>
        <v>369.86000000000013</v>
      </c>
      <c r="G22" s="6">
        <f t="shared" si="5"/>
        <v>22.35333757843182</v>
      </c>
      <c r="H22" s="3">
        <f t="shared" si="3"/>
        <v>94135.51520480396</v>
      </c>
    </row>
    <row r="23" spans="1:8" x14ac:dyDescent="0.25">
      <c r="A23" s="2">
        <v>44501</v>
      </c>
      <c r="B23" s="3">
        <f t="shared" si="6"/>
        <v>94135.51520480396</v>
      </c>
      <c r="C23" s="3">
        <f t="shared" si="1"/>
        <v>97526.033165400586</v>
      </c>
      <c r="D23" s="3">
        <f t="shared" si="2"/>
        <v>3365.75</v>
      </c>
      <c r="E23" s="3">
        <f t="shared" si="4"/>
        <v>0</v>
      </c>
      <c r="F23" s="3">
        <f t="shared" si="7"/>
        <v>382.19000000000005</v>
      </c>
      <c r="G23" s="6">
        <f t="shared" si="5"/>
        <v>24.767960596625926</v>
      </c>
      <c r="H23" s="3">
        <f t="shared" si="3"/>
        <v>94160.283165400586</v>
      </c>
    </row>
    <row r="24" spans="1:8" x14ac:dyDescent="0.25">
      <c r="A24" s="2">
        <v>44531</v>
      </c>
      <c r="B24" s="3">
        <f t="shared" si="6"/>
        <v>94160.283165400586</v>
      </c>
      <c r="C24" s="3">
        <f t="shared" si="1"/>
        <v>97921.487026201867</v>
      </c>
      <c r="D24" s="3">
        <f t="shared" si="2"/>
        <v>3735.62</v>
      </c>
      <c r="E24" s="3">
        <f t="shared" si="4"/>
        <v>0</v>
      </c>
      <c r="F24" s="3">
        <f t="shared" si="7"/>
        <v>369.86999999999989</v>
      </c>
      <c r="G24" s="6">
        <f t="shared" si="5"/>
        <v>25.583860801285482</v>
      </c>
      <c r="H24" s="3">
        <f t="shared" si="3"/>
        <v>94185.867026201871</v>
      </c>
    </row>
    <row r="25" spans="1:8" x14ac:dyDescent="0.25">
      <c r="A25" s="2">
        <v>44562</v>
      </c>
      <c r="B25" s="3">
        <f t="shared" si="6"/>
        <v>94185.867026201871</v>
      </c>
      <c r="C25" s="3">
        <f t="shared" si="1"/>
        <v>98331.807332225551</v>
      </c>
      <c r="D25" s="3">
        <f t="shared" si="2"/>
        <v>4117.8100000000004</v>
      </c>
      <c r="E25" s="3">
        <f t="shared" si="4"/>
        <v>0</v>
      </c>
      <c r="F25" s="3">
        <f t="shared" si="7"/>
        <v>382.19000000000051</v>
      </c>
      <c r="G25" s="6">
        <f t="shared" si="5"/>
        <v>28.130306023682351</v>
      </c>
      <c r="H25" s="3">
        <f t="shared" si="3"/>
        <v>94213.997332225554</v>
      </c>
    </row>
    <row r="26" spans="1:8" x14ac:dyDescent="0.25">
      <c r="A26" s="2">
        <v>44593</v>
      </c>
      <c r="B26" s="3">
        <f t="shared" si="6"/>
        <v>94213.997332225554</v>
      </c>
      <c r="C26" s="3">
        <f t="shared" si="1"/>
        <v>98743.847003004092</v>
      </c>
      <c r="D26" s="3">
        <f t="shared" si="2"/>
        <v>0</v>
      </c>
      <c r="E26" s="3">
        <f t="shared" si="4"/>
        <v>4500</v>
      </c>
      <c r="F26" s="3">
        <f t="shared" si="7"/>
        <v>382.1899999999996</v>
      </c>
      <c r="G26" s="6">
        <f t="shared" si="5"/>
        <v>29.849670778537984</v>
      </c>
      <c r="H26" s="3">
        <f t="shared" si="3"/>
        <v>94243.847003004092</v>
      </c>
    </row>
    <row r="27" spans="1:8" x14ac:dyDescent="0.25">
      <c r="A27" s="2">
        <v>44621</v>
      </c>
      <c r="B27" s="3">
        <f t="shared" si="6"/>
        <v>94243.847003004092</v>
      </c>
      <c r="C27" s="3">
        <f t="shared" si="1"/>
        <v>94600.467600037067</v>
      </c>
      <c r="D27" s="3">
        <f t="shared" si="2"/>
        <v>306.85000000000002</v>
      </c>
      <c r="E27" s="3">
        <f t="shared" si="4"/>
        <v>0</v>
      </c>
      <c r="F27" s="3">
        <f t="shared" si="7"/>
        <v>306.85000000000002</v>
      </c>
      <c r="G27" s="6">
        <f t="shared" si="5"/>
        <v>49.770597032969818</v>
      </c>
      <c r="H27" s="3">
        <f t="shared" si="3"/>
        <v>94293.617600037061</v>
      </c>
    </row>
    <row r="28" spans="1:8" x14ac:dyDescent="0.25">
      <c r="A28" s="2">
        <v>44652</v>
      </c>
      <c r="B28" s="3">
        <f t="shared" si="6"/>
        <v>94293.617600037061</v>
      </c>
      <c r="C28" s="3">
        <f t="shared" si="1"/>
        <v>94996.871841786837</v>
      </c>
      <c r="D28" s="3">
        <f t="shared" si="2"/>
        <v>646.58000000000004</v>
      </c>
      <c r="E28" s="3">
        <f t="shared" si="4"/>
        <v>0</v>
      </c>
      <c r="F28" s="3">
        <f t="shared" si="7"/>
        <v>339.73</v>
      </c>
      <c r="G28" s="6">
        <f t="shared" si="5"/>
        <v>56.6742417497735</v>
      </c>
      <c r="H28" s="3">
        <f t="shared" si="3"/>
        <v>94350.291841786835</v>
      </c>
    </row>
    <row r="29" spans="1:8" x14ac:dyDescent="0.25">
      <c r="A29" s="2">
        <v>44682</v>
      </c>
      <c r="B29" s="3">
        <f t="shared" si="6"/>
        <v>94350.291841786835</v>
      </c>
      <c r="C29" s="3">
        <f t="shared" si="1"/>
        <v>95382.070321767736</v>
      </c>
      <c r="D29" s="3">
        <f t="shared" si="2"/>
        <v>975.34</v>
      </c>
      <c r="E29" s="3">
        <f t="shared" si="4"/>
        <v>0</v>
      </c>
      <c r="F29" s="3">
        <f t="shared" si="7"/>
        <v>328.76</v>
      </c>
      <c r="G29" s="6">
        <f t="shared" si="5"/>
        <v>56.438479980904958</v>
      </c>
      <c r="H29" s="3">
        <f t="shared" si="3"/>
        <v>94406.73032176774</v>
      </c>
    </row>
    <row r="30" spans="1:8" x14ac:dyDescent="0.25">
      <c r="A30" s="2">
        <v>44713</v>
      </c>
      <c r="B30" s="3">
        <f t="shared" si="6"/>
        <v>94406.73032176774</v>
      </c>
      <c r="C30" s="3">
        <f t="shared" si="1"/>
        <v>95781.749712595702</v>
      </c>
      <c r="D30" s="3">
        <f t="shared" si="2"/>
        <v>1315.07</v>
      </c>
      <c r="E30" s="3">
        <f t="shared" si="4"/>
        <v>0</v>
      </c>
      <c r="F30" s="3">
        <f t="shared" si="7"/>
        <v>339.7299999999999</v>
      </c>
      <c r="G30" s="6">
        <f t="shared" si="5"/>
        <v>59.94939082795463</v>
      </c>
      <c r="H30" s="3">
        <f t="shared" si="3"/>
        <v>94466.679712595695</v>
      </c>
    </row>
    <row r="31" spans="1:8" x14ac:dyDescent="0.25">
      <c r="A31" s="2">
        <v>44743</v>
      </c>
      <c r="B31" s="3">
        <f t="shared" si="6"/>
        <v>94466.679712595695</v>
      </c>
      <c r="C31" s="3">
        <f t="shared" si="1"/>
        <v>96170.130758033163</v>
      </c>
      <c r="D31" s="3">
        <f t="shared" si="2"/>
        <v>1643.84</v>
      </c>
      <c r="E31" s="3">
        <f t="shared" si="4"/>
        <v>0</v>
      </c>
      <c r="F31" s="3">
        <f t="shared" si="7"/>
        <v>328.77</v>
      </c>
      <c r="G31" s="6">
        <f t="shared" si="5"/>
        <v>59.611045437472058</v>
      </c>
      <c r="H31" s="3">
        <f t="shared" si="3"/>
        <v>94526.290758033167</v>
      </c>
    </row>
    <row r="32" spans="1:8" x14ac:dyDescent="0.25">
      <c r="A32" s="2">
        <v>44774</v>
      </c>
      <c r="B32" s="3">
        <f t="shared" si="6"/>
        <v>94526.290758033167</v>
      </c>
      <c r="C32" s="3">
        <f t="shared" si="1"/>
        <v>96573.11235769387</v>
      </c>
      <c r="D32" s="3">
        <f t="shared" si="2"/>
        <v>1983.56</v>
      </c>
      <c r="E32" s="3">
        <f t="shared" si="4"/>
        <v>0</v>
      </c>
      <c r="F32" s="3">
        <f t="shared" si="7"/>
        <v>339.72</v>
      </c>
      <c r="G32" s="6">
        <f t="shared" si="5"/>
        <v>63.261599660705542</v>
      </c>
      <c r="H32" s="3">
        <f t="shared" si="3"/>
        <v>94589.552357693872</v>
      </c>
    </row>
    <row r="33" spans="1:8" x14ac:dyDescent="0.25">
      <c r="A33" s="2">
        <v>44805</v>
      </c>
      <c r="B33" s="3">
        <f t="shared" si="6"/>
        <v>94589.552357693872</v>
      </c>
      <c r="C33" s="3">
        <f t="shared" si="1"/>
        <v>96977.782570735741</v>
      </c>
      <c r="D33" s="3">
        <f t="shared" si="2"/>
        <v>2323.29</v>
      </c>
      <c r="E33" s="3">
        <f t="shared" si="4"/>
        <v>0</v>
      </c>
      <c r="F33" s="3">
        <f t="shared" si="7"/>
        <v>339.73</v>
      </c>
      <c r="G33" s="6">
        <f t="shared" si="5"/>
        <v>64.940213041874813</v>
      </c>
      <c r="H33" s="3">
        <f t="shared" si="3"/>
        <v>94654.492570735747</v>
      </c>
    </row>
    <row r="34" spans="1:8" x14ac:dyDescent="0.25">
      <c r="A34" s="2">
        <v>44835</v>
      </c>
      <c r="B34" s="3">
        <f t="shared" si="6"/>
        <v>94654.492570735747</v>
      </c>
      <c r="C34" s="3">
        <f t="shared" si="1"/>
        <v>97371.013355222836</v>
      </c>
      <c r="D34" s="3">
        <f t="shared" si="2"/>
        <v>2652.05</v>
      </c>
      <c r="E34" s="3">
        <f t="shared" si="4"/>
        <v>0</v>
      </c>
      <c r="F34" s="3">
        <f t="shared" si="7"/>
        <v>328.76000000000022</v>
      </c>
      <c r="G34" s="6">
        <f t="shared" si="5"/>
        <v>64.470784487086348</v>
      </c>
      <c r="H34" s="3">
        <f t="shared" si="3"/>
        <v>94718.963355222833</v>
      </c>
    </row>
    <row r="35" spans="1:8" x14ac:dyDescent="0.25">
      <c r="A35" s="2">
        <v>44866</v>
      </c>
      <c r="B35" s="3">
        <f t="shared" si="6"/>
        <v>94718.963355222833</v>
      </c>
      <c r="C35" s="3">
        <f t="shared" si="1"/>
        <v>97779.027011991144</v>
      </c>
      <c r="D35" s="3">
        <f t="shared" si="2"/>
        <v>2991.78</v>
      </c>
      <c r="E35" s="3">
        <f t="shared" si="4"/>
        <v>0</v>
      </c>
      <c r="F35" s="3">
        <f t="shared" si="7"/>
        <v>339.73</v>
      </c>
      <c r="G35" s="6">
        <f t="shared" si="5"/>
        <v>68.28365676831163</v>
      </c>
      <c r="H35" s="3">
        <f t="shared" si="3"/>
        <v>94787.247011991145</v>
      </c>
    </row>
    <row r="36" spans="1:8" x14ac:dyDescent="0.25">
      <c r="A36" s="2">
        <v>44896</v>
      </c>
      <c r="B36" s="3">
        <f t="shared" si="6"/>
        <v>94787.247011991145</v>
      </c>
      <c r="C36" s="3">
        <f t="shared" si="1"/>
        <v>98175.506725994346</v>
      </c>
      <c r="D36" s="3">
        <f t="shared" si="2"/>
        <v>3320.55</v>
      </c>
      <c r="E36" s="3">
        <f t="shared" si="4"/>
        <v>0</v>
      </c>
      <c r="F36" s="3">
        <f t="shared" si="7"/>
        <v>328.77</v>
      </c>
      <c r="G36" s="6">
        <f t="shared" si="5"/>
        <v>67.709714003198314</v>
      </c>
      <c r="H36" s="3">
        <f t="shared" si="3"/>
        <v>94854.956725994343</v>
      </c>
    </row>
    <row r="37" spans="1:8" x14ac:dyDescent="0.25">
      <c r="A37" s="2">
        <v>44927</v>
      </c>
      <c r="B37" s="3">
        <f t="shared" si="6"/>
        <v>94854.956725994343</v>
      </c>
      <c r="C37" s="3">
        <f t="shared" si="1"/>
        <v>98586.891450503914</v>
      </c>
      <c r="D37" s="3">
        <f t="shared" si="2"/>
        <v>3660.27</v>
      </c>
      <c r="E37" s="3">
        <f t="shared" si="4"/>
        <v>0</v>
      </c>
      <c r="F37" s="3">
        <f t="shared" si="7"/>
        <v>339.7199999999998</v>
      </c>
      <c r="G37" s="6">
        <f t="shared" si="5"/>
        <v>71.66472450956644</v>
      </c>
      <c r="H37" s="3">
        <f t="shared" si="3"/>
        <v>94926.62145050391</v>
      </c>
    </row>
    <row r="38" spans="1:8" x14ac:dyDescent="0.25">
      <c r="A38" s="2">
        <v>44958</v>
      </c>
      <c r="B38" s="3">
        <f t="shared" si="6"/>
        <v>94926.62145050391</v>
      </c>
      <c r="C38" s="3">
        <f t="shared" si="1"/>
        <v>99000</v>
      </c>
      <c r="D38" s="3">
        <f t="shared" si="2"/>
        <v>0</v>
      </c>
      <c r="E38" s="3">
        <f t="shared" si="4"/>
        <v>4000</v>
      </c>
      <c r="F38" s="3">
        <f t="shared" si="7"/>
        <v>339.73</v>
      </c>
      <c r="G38" s="6">
        <f t="shared" si="5"/>
        <v>73.378549496090272</v>
      </c>
      <c r="H38" s="3">
        <f t="shared" si="3"/>
        <v>95000</v>
      </c>
    </row>
    <row r="41" spans="1:8" x14ac:dyDescent="0.25">
      <c r="A41" s="13" t="s">
        <v>38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2</v>
      </c>
      <c r="B42" t="s">
        <v>7</v>
      </c>
      <c r="C42" t="s">
        <v>8</v>
      </c>
      <c r="D42" t="s">
        <v>9</v>
      </c>
      <c r="E42" t="s">
        <v>1</v>
      </c>
      <c r="F42" t="s">
        <v>12</v>
      </c>
      <c r="G42" t="s">
        <v>10</v>
      </c>
      <c r="H42" t="s">
        <v>11</v>
      </c>
    </row>
    <row r="43" spans="1:8" x14ac:dyDescent="0.25">
      <c r="A43" s="2">
        <v>44228</v>
      </c>
      <c r="B43" s="3">
        <f>-I3</f>
        <v>99913.323900487667</v>
      </c>
      <c r="C43" s="3">
        <f>IF($E$4&gt;=A43,$I$4/(1+$K$7)^(($E$4-A43)/365),0)+IF($E$5&gt;=A43,$I$5/(1+$K$7)^(($E$5-A43)/365),0)</f>
        <v>99913.323900487667</v>
      </c>
      <c r="D43" s="3">
        <f>IF(AND(A43&gt;$E$3,A43&lt;$E$4),$F$4*(A43-$E$3)/365,0)+IF(AND(A43&gt;$E$4,A43&lt;$E$5),$F$5*(A43-$E$4)/365,0)</f>
        <v>0</v>
      </c>
      <c r="E43" s="3">
        <f>IF(A43=$E$4,$F$4,0)+IF(A43=$E$5,$F$5,0)</f>
        <v>0</v>
      </c>
      <c r="F43" s="3">
        <v>0</v>
      </c>
      <c r="G43" s="6">
        <f>C43-D43-B43-E43</f>
        <v>0</v>
      </c>
      <c r="H43" s="3">
        <f t="shared" ref="H43:H67" si="8">B43+G43</f>
        <v>99913.323900487667</v>
      </c>
    </row>
    <row r="44" spans="1:8" x14ac:dyDescent="0.25">
      <c r="A44" s="2">
        <v>44256</v>
      </c>
      <c r="B44" s="3">
        <f>H43</f>
        <v>99913.323900487667</v>
      </c>
      <c r="C44" s="3">
        <f t="shared" ref="C44:C67" si="9">IF($E$4&gt;=A44,$I$4/(1+$K$7)^(($E$4-A44)/365),0)+IF($E$5&gt;=A44,$I$5/(1+$K$7)^(($E$5-A44)/365),0)</f>
        <v>100291.39791119528</v>
      </c>
      <c r="D44" s="3">
        <f t="shared" ref="D44:D67" si="10">IF(AND(A44&gt;$E$3,A44&lt;$E$4),$F$4*(A44-$E$3)/365,0)+IF(AND(A44&gt;$E$4,A44&lt;$E$5),$F$5*(A44-$E$4)/365,0)</f>
        <v>383.56164383561645</v>
      </c>
      <c r="E44" s="3">
        <f t="shared" ref="E44:E67" si="11">IF(A44=$E$4,$F$4,0)+IF(A44=$E$5,$F$5,0)</f>
        <v>0</v>
      </c>
      <c r="F44" s="3">
        <f>D44-D43+E44</f>
        <v>383.56164383561645</v>
      </c>
      <c r="G44" s="6">
        <f t="shared" ref="G44:G67" si="12">C44-D44-B44-E44</f>
        <v>-5.4876331280102022</v>
      </c>
      <c r="H44" s="3">
        <f t="shared" si="8"/>
        <v>99907.836267359657</v>
      </c>
    </row>
    <row r="45" spans="1:8" x14ac:dyDescent="0.25">
      <c r="A45" s="2">
        <v>44287</v>
      </c>
      <c r="B45" s="3">
        <f t="shared" ref="B45:B67" si="13">H44</f>
        <v>99907.836267359657</v>
      </c>
      <c r="C45" s="3">
        <f t="shared" si="9"/>
        <v>100711.64885235444</v>
      </c>
      <c r="D45" s="3">
        <f t="shared" si="10"/>
        <v>808.21917808219177</v>
      </c>
      <c r="E45" s="3">
        <f t="shared" si="11"/>
        <v>0</v>
      </c>
      <c r="F45" s="3">
        <f t="shared" ref="F45:F67" si="14">D45-D44+E45</f>
        <v>424.65753424657532</v>
      </c>
      <c r="G45" s="6">
        <f t="shared" si="12"/>
        <v>-4.4065930874057813</v>
      </c>
      <c r="H45" s="3">
        <f t="shared" si="8"/>
        <v>99903.429674272251</v>
      </c>
    </row>
    <row r="46" spans="1:8" x14ac:dyDescent="0.25">
      <c r="A46" s="2">
        <v>44317</v>
      </c>
      <c r="B46" s="3">
        <f t="shared" si="13"/>
        <v>99903.429674272251</v>
      </c>
      <c r="C46" s="3">
        <f t="shared" si="9"/>
        <v>101120.01992081349</v>
      </c>
      <c r="D46" s="3">
        <f t="shared" si="10"/>
        <v>1219.1780821917807</v>
      </c>
      <c r="E46" s="3">
        <f t="shared" si="11"/>
        <v>0</v>
      </c>
      <c r="F46" s="3">
        <f t="shared" si="14"/>
        <v>410.95890410958896</v>
      </c>
      <c r="G46" s="6">
        <f t="shared" si="12"/>
        <v>-2.5878356505418196</v>
      </c>
      <c r="H46" s="3">
        <f t="shared" si="8"/>
        <v>99900.841838621709</v>
      </c>
    </row>
    <row r="47" spans="1:8" x14ac:dyDescent="0.25">
      <c r="A47" s="2">
        <v>44348</v>
      </c>
      <c r="B47" s="3">
        <f t="shared" si="13"/>
        <v>99900.841838621709</v>
      </c>
      <c r="C47" s="3">
        <f t="shared" si="9"/>
        <v>101543.74303592434</v>
      </c>
      <c r="D47" s="3">
        <f t="shared" si="10"/>
        <v>1643.8356164383561</v>
      </c>
      <c r="E47" s="3">
        <f t="shared" si="11"/>
        <v>0</v>
      </c>
      <c r="F47" s="3">
        <f t="shared" si="14"/>
        <v>424.65753424657532</v>
      </c>
      <c r="G47" s="6">
        <f t="shared" si="12"/>
        <v>-0.93441913572314661</v>
      </c>
      <c r="H47" s="3">
        <f t="shared" si="8"/>
        <v>99899.907419485986</v>
      </c>
    </row>
    <row r="48" spans="1:8" x14ac:dyDescent="0.25">
      <c r="A48" s="2">
        <v>44378</v>
      </c>
      <c r="B48" s="3">
        <f t="shared" si="13"/>
        <v>99899.907419485986</v>
      </c>
      <c r="C48" s="3">
        <f t="shared" si="9"/>
        <v>101955.48812511162</v>
      </c>
      <c r="D48" s="3">
        <f t="shared" si="10"/>
        <v>2054.794520547945</v>
      </c>
      <c r="E48" s="3">
        <f t="shared" si="11"/>
        <v>0</v>
      </c>
      <c r="F48" s="3">
        <f t="shared" si="14"/>
        <v>410.95890410958896</v>
      </c>
      <c r="G48" s="6">
        <f t="shared" si="12"/>
        <v>0.78618507768260315</v>
      </c>
      <c r="H48" s="3">
        <f t="shared" si="8"/>
        <v>99900.693604563668</v>
      </c>
    </row>
    <row r="49" spans="1:8" x14ac:dyDescent="0.25">
      <c r="A49" s="2">
        <v>44409</v>
      </c>
      <c r="B49" s="3">
        <f t="shared" si="13"/>
        <v>99900.693604563668</v>
      </c>
      <c r="C49" s="3">
        <f t="shared" si="9"/>
        <v>102382.71210177666</v>
      </c>
      <c r="D49" s="3">
        <f t="shared" si="10"/>
        <v>2479.4520547945203</v>
      </c>
      <c r="E49" s="3">
        <f t="shared" si="11"/>
        <v>0</v>
      </c>
      <c r="F49" s="3">
        <f t="shared" si="14"/>
        <v>424.65753424657532</v>
      </c>
      <c r="G49" s="6">
        <f t="shared" si="12"/>
        <v>2.5664424184797099</v>
      </c>
      <c r="H49" s="3">
        <f t="shared" si="8"/>
        <v>99903.260046982148</v>
      </c>
    </row>
    <row r="50" spans="1:8" x14ac:dyDescent="0.25">
      <c r="A50" s="2">
        <v>44440</v>
      </c>
      <c r="B50" s="3">
        <f t="shared" si="13"/>
        <v>99903.260046982148</v>
      </c>
      <c r="C50" s="3">
        <f t="shared" si="9"/>
        <v>102811.72627463023</v>
      </c>
      <c r="D50" s="3">
        <f t="shared" si="10"/>
        <v>2904.1095890410961</v>
      </c>
      <c r="E50" s="3">
        <f t="shared" si="11"/>
        <v>0</v>
      </c>
      <c r="F50" s="3">
        <f t="shared" si="14"/>
        <v>424.65753424657578</v>
      </c>
      <c r="G50" s="6">
        <f t="shared" si="12"/>
        <v>4.3566386069869623</v>
      </c>
      <c r="H50" s="3">
        <f t="shared" si="8"/>
        <v>99907.616685589135</v>
      </c>
    </row>
    <row r="51" spans="1:8" x14ac:dyDescent="0.25">
      <c r="A51" s="2">
        <v>44470</v>
      </c>
      <c r="B51" s="3">
        <f t="shared" si="13"/>
        <v>99907.616685589135</v>
      </c>
      <c r="C51" s="3">
        <f t="shared" si="9"/>
        <v>103228.61285118147</v>
      </c>
      <c r="D51" s="3">
        <f t="shared" si="10"/>
        <v>3315.0684931506848</v>
      </c>
      <c r="E51" s="3">
        <f t="shared" si="11"/>
        <v>0</v>
      </c>
      <c r="F51" s="3">
        <f t="shared" si="14"/>
        <v>410.95890410958873</v>
      </c>
      <c r="G51" s="6">
        <f t="shared" si="12"/>
        <v>5.9276724416558864</v>
      </c>
      <c r="H51" s="3">
        <f t="shared" si="8"/>
        <v>99913.544358030791</v>
      </c>
    </row>
    <row r="52" spans="1:8" x14ac:dyDescent="0.25">
      <c r="A52" s="2">
        <v>44501</v>
      </c>
      <c r="B52" s="3">
        <f t="shared" si="13"/>
        <v>99913.544358030791</v>
      </c>
      <c r="C52" s="3">
        <f t="shared" si="9"/>
        <v>103661.17160107223</v>
      </c>
      <c r="D52" s="3">
        <f t="shared" si="10"/>
        <v>3739.7260273972602</v>
      </c>
      <c r="E52" s="3">
        <f t="shared" si="11"/>
        <v>0</v>
      </c>
      <c r="F52" s="3">
        <f t="shared" si="14"/>
        <v>424.65753424657532</v>
      </c>
      <c r="G52" s="6">
        <f t="shared" si="12"/>
        <v>7.9012156441749539</v>
      </c>
      <c r="H52" s="3">
        <f t="shared" si="8"/>
        <v>99921.445573674966</v>
      </c>
    </row>
    <row r="53" spans="1:8" x14ac:dyDescent="0.25">
      <c r="A53" s="2">
        <v>44531</v>
      </c>
      <c r="B53" s="3">
        <f t="shared" si="13"/>
        <v>99921.445573674966</v>
      </c>
      <c r="C53" s="3">
        <f t="shared" si="9"/>
        <v>104081.50255470903</v>
      </c>
      <c r="D53" s="3">
        <f t="shared" si="10"/>
        <v>4150.6849315068494</v>
      </c>
      <c r="E53" s="3">
        <f t="shared" si="11"/>
        <v>0</v>
      </c>
      <c r="F53" s="3">
        <f t="shared" si="14"/>
        <v>410.95890410958918</v>
      </c>
      <c r="G53" s="6">
        <f t="shared" si="12"/>
        <v>9.3720495272136759</v>
      </c>
      <c r="H53" s="3">
        <f t="shared" si="8"/>
        <v>99930.81762320218</v>
      </c>
    </row>
    <row r="54" spans="1:8" x14ac:dyDescent="0.25">
      <c r="A54" s="2">
        <v>44562</v>
      </c>
      <c r="B54" s="3">
        <f t="shared" si="13"/>
        <v>99930.81762320218</v>
      </c>
      <c r="C54" s="3">
        <f t="shared" si="9"/>
        <v>104517.63516744423</v>
      </c>
      <c r="D54" s="3">
        <f t="shared" si="10"/>
        <v>4575.3424657534242</v>
      </c>
      <c r="E54" s="3">
        <f t="shared" si="11"/>
        <v>0</v>
      </c>
      <c r="F54" s="3">
        <f t="shared" si="14"/>
        <v>424.65753424657487</v>
      </c>
      <c r="G54" s="6">
        <f t="shared" si="12"/>
        <v>11.475078488627332</v>
      </c>
      <c r="H54" s="3">
        <f t="shared" si="8"/>
        <v>99942.292701690807</v>
      </c>
    </row>
    <row r="55" spans="1:8" x14ac:dyDescent="0.25">
      <c r="A55" s="2">
        <v>44593</v>
      </c>
      <c r="B55" s="3">
        <f t="shared" si="13"/>
        <v>99942.292701690807</v>
      </c>
      <c r="C55" s="3">
        <f t="shared" si="9"/>
        <v>104955.59530621646</v>
      </c>
      <c r="D55" s="3">
        <f t="shared" si="10"/>
        <v>0</v>
      </c>
      <c r="E55" s="3">
        <f t="shared" si="11"/>
        <v>5000</v>
      </c>
      <c r="F55" s="3">
        <f t="shared" si="14"/>
        <v>424.65753424657578</v>
      </c>
      <c r="G55" s="6">
        <f t="shared" si="12"/>
        <v>13.302604525655624</v>
      </c>
      <c r="H55" s="3">
        <f t="shared" si="8"/>
        <v>99955.595306216463</v>
      </c>
    </row>
    <row r="56" spans="1:8" x14ac:dyDescent="0.25">
      <c r="A56" s="2">
        <v>44621</v>
      </c>
      <c r="B56" s="3">
        <f t="shared" si="13"/>
        <v>99955.595306216463</v>
      </c>
      <c r="C56" s="3">
        <f t="shared" si="9"/>
        <v>100333.8292727666</v>
      </c>
      <c r="D56" s="3">
        <f t="shared" si="10"/>
        <v>383.56164383561645</v>
      </c>
      <c r="E56" s="3">
        <f t="shared" si="11"/>
        <v>0</v>
      </c>
      <c r="F56" s="3">
        <f t="shared" si="14"/>
        <v>383.56164383561645</v>
      </c>
      <c r="G56" s="6">
        <f t="shared" si="12"/>
        <v>-5.32767728548788</v>
      </c>
      <c r="H56" s="3">
        <f t="shared" si="8"/>
        <v>99950.267628930975</v>
      </c>
    </row>
    <row r="57" spans="1:8" x14ac:dyDescent="0.25">
      <c r="A57" s="2">
        <v>44652</v>
      </c>
      <c r="B57" s="3">
        <f t="shared" si="13"/>
        <v>99950.267628930975</v>
      </c>
      <c r="C57" s="3">
        <f t="shared" si="9"/>
        <v>100754.25801401633</v>
      </c>
      <c r="D57" s="3">
        <f t="shared" si="10"/>
        <v>808.21917808219177</v>
      </c>
      <c r="E57" s="3">
        <f t="shared" si="11"/>
        <v>0</v>
      </c>
      <c r="F57" s="3">
        <f t="shared" si="14"/>
        <v>424.65753424657532</v>
      </c>
      <c r="G57" s="6">
        <f t="shared" si="12"/>
        <v>-4.2287929968297249</v>
      </c>
      <c r="H57" s="3">
        <f t="shared" si="8"/>
        <v>99946.038835934145</v>
      </c>
    </row>
    <row r="58" spans="1:8" x14ac:dyDescent="0.25">
      <c r="A58" s="2">
        <v>44682</v>
      </c>
      <c r="B58" s="3">
        <f t="shared" si="13"/>
        <v>99946.038835934145</v>
      </c>
      <c r="C58" s="3">
        <f t="shared" si="9"/>
        <v>101162.80185642034</v>
      </c>
      <c r="D58" s="3">
        <f t="shared" si="10"/>
        <v>1219.1780821917807</v>
      </c>
      <c r="E58" s="3">
        <f t="shared" si="11"/>
        <v>0</v>
      </c>
      <c r="F58" s="3">
        <f t="shared" si="14"/>
        <v>410.95890410958896</v>
      </c>
      <c r="G58" s="6">
        <f t="shared" si="12"/>
        <v>-2.4150617055856856</v>
      </c>
      <c r="H58" s="3">
        <f t="shared" si="8"/>
        <v>99943.623774228559</v>
      </c>
    </row>
    <row r="59" spans="1:8" x14ac:dyDescent="0.25">
      <c r="A59" s="2">
        <v>44713</v>
      </c>
      <c r="B59" s="3">
        <f t="shared" si="13"/>
        <v>99943.623774228559</v>
      </c>
      <c r="C59" s="3">
        <f t="shared" si="9"/>
        <v>101586.70424063181</v>
      </c>
      <c r="D59" s="3">
        <f t="shared" si="10"/>
        <v>1643.8356164383561</v>
      </c>
      <c r="E59" s="3">
        <f t="shared" si="11"/>
        <v>0</v>
      </c>
      <c r="F59" s="3">
        <f t="shared" si="14"/>
        <v>424.65753424657532</v>
      </c>
      <c r="G59" s="6">
        <f t="shared" si="12"/>
        <v>-0.75515003511100076</v>
      </c>
      <c r="H59" s="3">
        <f t="shared" si="8"/>
        <v>99942.868624193448</v>
      </c>
    </row>
    <row r="60" spans="1:8" x14ac:dyDescent="0.25">
      <c r="A60" s="2">
        <v>44743</v>
      </c>
      <c r="B60" s="3">
        <f t="shared" si="13"/>
        <v>99942.868624193448</v>
      </c>
      <c r="C60" s="3">
        <f t="shared" si="9"/>
        <v>101998.6235312473</v>
      </c>
      <c r="D60" s="3">
        <f t="shared" si="10"/>
        <v>2054.794520547945</v>
      </c>
      <c r="E60" s="3">
        <f t="shared" si="11"/>
        <v>0</v>
      </c>
      <c r="F60" s="3">
        <f t="shared" si="14"/>
        <v>410.95890410958896</v>
      </c>
      <c r="G60" s="6">
        <f t="shared" si="12"/>
        <v>0.96038650590344332</v>
      </c>
      <c r="H60" s="3">
        <f t="shared" si="8"/>
        <v>99943.829010699352</v>
      </c>
    </row>
    <row r="61" spans="1:8" x14ac:dyDescent="0.25">
      <c r="A61" s="2">
        <v>44774</v>
      </c>
      <c r="B61" s="3">
        <f t="shared" si="13"/>
        <v>99943.829010699352</v>
      </c>
      <c r="C61" s="3">
        <f t="shared" si="9"/>
        <v>102426.02825816016</v>
      </c>
      <c r="D61" s="3">
        <f t="shared" si="10"/>
        <v>2479.4520547945203</v>
      </c>
      <c r="E61" s="3">
        <f t="shared" si="11"/>
        <v>0</v>
      </c>
      <c r="F61" s="3">
        <f t="shared" si="14"/>
        <v>424.65753424657532</v>
      </c>
      <c r="G61" s="6">
        <f t="shared" si="12"/>
        <v>2.7471926662983606</v>
      </c>
      <c r="H61" s="3">
        <f t="shared" si="8"/>
        <v>99946.57620336565</v>
      </c>
    </row>
    <row r="62" spans="1:8" x14ac:dyDescent="0.25">
      <c r="A62" s="2">
        <v>44805</v>
      </c>
      <c r="B62" s="3">
        <f t="shared" si="13"/>
        <v>99946.57620336565</v>
      </c>
      <c r="C62" s="3">
        <f t="shared" si="9"/>
        <v>102855.22393865912</v>
      </c>
      <c r="D62" s="3">
        <f t="shared" si="10"/>
        <v>2904.1095890410961</v>
      </c>
      <c r="E62" s="3">
        <f t="shared" si="11"/>
        <v>0</v>
      </c>
      <c r="F62" s="3">
        <f t="shared" si="14"/>
        <v>424.65753424657578</v>
      </c>
      <c r="G62" s="6">
        <f t="shared" si="12"/>
        <v>4.5381462523801019</v>
      </c>
      <c r="H62" s="3">
        <f t="shared" si="8"/>
        <v>99951.11434961803</v>
      </c>
    </row>
    <row r="63" spans="1:8" x14ac:dyDescent="0.25">
      <c r="A63" s="2">
        <v>44835</v>
      </c>
      <c r="B63" s="3">
        <f t="shared" si="13"/>
        <v>99951.11434961803</v>
      </c>
      <c r="C63" s="3">
        <f t="shared" si="9"/>
        <v>103272.28689190302</v>
      </c>
      <c r="D63" s="3">
        <f t="shared" si="10"/>
        <v>3315.0684931506848</v>
      </c>
      <c r="E63" s="3">
        <f t="shared" si="11"/>
        <v>0</v>
      </c>
      <c r="F63" s="3">
        <f t="shared" si="14"/>
        <v>410.95890410958873</v>
      </c>
      <c r="G63" s="6">
        <f t="shared" si="12"/>
        <v>6.1040491343010217</v>
      </c>
      <c r="H63" s="3">
        <f t="shared" si="8"/>
        <v>99957.218398752331</v>
      </c>
    </row>
    <row r="64" spans="1:8" x14ac:dyDescent="0.25">
      <c r="A64" s="2">
        <v>44866</v>
      </c>
      <c r="B64" s="3">
        <f t="shared" si="13"/>
        <v>99957.218398752331</v>
      </c>
      <c r="C64" s="3">
        <f t="shared" si="9"/>
        <v>103705.02864908152</v>
      </c>
      <c r="D64" s="3">
        <f t="shared" si="10"/>
        <v>3739.7260273972602</v>
      </c>
      <c r="E64" s="3">
        <f t="shared" si="11"/>
        <v>0</v>
      </c>
      <c r="F64" s="3">
        <f t="shared" si="14"/>
        <v>424.65753424657532</v>
      </c>
      <c r="G64" s="6">
        <f t="shared" si="12"/>
        <v>8.0842229319241596</v>
      </c>
      <c r="H64" s="3">
        <f t="shared" si="8"/>
        <v>99965.302621684255</v>
      </c>
    </row>
    <row r="65" spans="1:8" x14ac:dyDescent="0.25">
      <c r="A65" s="2">
        <v>44896</v>
      </c>
      <c r="B65" s="3">
        <f t="shared" si="13"/>
        <v>99965.302621684255</v>
      </c>
      <c r="C65" s="3">
        <f t="shared" si="9"/>
        <v>104125.53743666067</v>
      </c>
      <c r="D65" s="3">
        <f t="shared" si="10"/>
        <v>4150.6849315068494</v>
      </c>
      <c r="E65" s="3">
        <f t="shared" si="11"/>
        <v>0</v>
      </c>
      <c r="F65" s="3">
        <f t="shared" si="14"/>
        <v>410.95890410958918</v>
      </c>
      <c r="G65" s="6">
        <f t="shared" si="12"/>
        <v>9.5498834695608821</v>
      </c>
      <c r="H65" s="3">
        <f t="shared" si="8"/>
        <v>99974.852505153816</v>
      </c>
    </row>
    <row r="66" spans="1:8" x14ac:dyDescent="0.25">
      <c r="A66" s="2">
        <v>44927</v>
      </c>
      <c r="B66" s="3">
        <f t="shared" si="13"/>
        <v>99974.852505153816</v>
      </c>
      <c r="C66" s="3">
        <f t="shared" si="9"/>
        <v>104561.85456871627</v>
      </c>
      <c r="D66" s="3">
        <f t="shared" si="10"/>
        <v>4575.3424657534242</v>
      </c>
      <c r="E66" s="3">
        <f t="shared" si="11"/>
        <v>0</v>
      </c>
      <c r="F66" s="3">
        <f t="shared" si="14"/>
        <v>424.65753424657487</v>
      </c>
      <c r="G66" s="6">
        <f t="shared" si="12"/>
        <v>11.659597809033585</v>
      </c>
      <c r="H66" s="3">
        <f t="shared" si="8"/>
        <v>99986.51210296285</v>
      </c>
    </row>
    <row r="67" spans="1:8" x14ac:dyDescent="0.25">
      <c r="A67" s="2">
        <v>44958</v>
      </c>
      <c r="B67" s="3">
        <f t="shared" si="13"/>
        <v>99986.51210296285</v>
      </c>
      <c r="C67" s="3">
        <f t="shared" si="9"/>
        <v>105000</v>
      </c>
      <c r="D67" s="3">
        <f t="shared" si="10"/>
        <v>0</v>
      </c>
      <c r="E67" s="3">
        <f t="shared" si="11"/>
        <v>5000</v>
      </c>
      <c r="F67" s="3">
        <f t="shared" si="14"/>
        <v>424.65753424657578</v>
      </c>
      <c r="G67" s="6">
        <f t="shared" si="12"/>
        <v>13.487897037150105</v>
      </c>
      <c r="H67" s="3">
        <f t="shared" si="8"/>
        <v>100000</v>
      </c>
    </row>
    <row r="70" spans="1:8" x14ac:dyDescent="0.25">
      <c r="A70" s="13" t="s">
        <v>40</v>
      </c>
      <c r="B70" s="13"/>
      <c r="C70" s="13"/>
    </row>
    <row r="71" spans="1:8" x14ac:dyDescent="0.25">
      <c r="A71" t="s">
        <v>2</v>
      </c>
      <c r="B71" t="s">
        <v>41</v>
      </c>
      <c r="C71" t="s">
        <v>42</v>
      </c>
    </row>
    <row r="72" spans="1:8" x14ac:dyDescent="0.25">
      <c r="A72" s="2">
        <v>44228</v>
      </c>
      <c r="B72" s="9">
        <f>H14</f>
        <v>94000.000095345065</v>
      </c>
      <c r="C72" s="9">
        <f>H43</f>
        <v>99913.323900487667</v>
      </c>
    </row>
    <row r="73" spans="1:8" x14ac:dyDescent="0.25">
      <c r="A73" s="2">
        <v>44256</v>
      </c>
      <c r="B73" s="9">
        <f t="shared" ref="B73:B96" si="15">H15</f>
        <v>94010.4879708152</v>
      </c>
      <c r="C73" s="9">
        <f t="shared" ref="C73:C96" si="16">H44</f>
        <v>99907.836267359657</v>
      </c>
    </row>
    <row r="74" spans="1:8" x14ac:dyDescent="0.25">
      <c r="A74" s="2">
        <v>44287</v>
      </c>
      <c r="B74" s="9">
        <f t="shared" si="15"/>
        <v>94023.676554640289</v>
      </c>
      <c r="C74" s="9">
        <f t="shared" si="16"/>
        <v>99903.429674272251</v>
      </c>
    </row>
    <row r="75" spans="1:8" x14ac:dyDescent="0.25">
      <c r="A75" s="2">
        <v>44317</v>
      </c>
      <c r="B75" s="9">
        <f t="shared" si="15"/>
        <v>94038.018370529404</v>
      </c>
      <c r="C75" s="9">
        <f t="shared" si="16"/>
        <v>99900.841838621709</v>
      </c>
    </row>
    <row r="76" spans="1:8" x14ac:dyDescent="0.25">
      <c r="A76" s="2">
        <v>44348</v>
      </c>
      <c r="B76" s="9">
        <f t="shared" si="15"/>
        <v>94054.473629298809</v>
      </c>
      <c r="C76" s="9">
        <f t="shared" si="16"/>
        <v>99899.907419485986</v>
      </c>
    </row>
    <row r="77" spans="1:8" x14ac:dyDescent="0.25">
      <c r="A77" s="2">
        <v>44378</v>
      </c>
      <c r="B77" s="9">
        <f t="shared" si="15"/>
        <v>94071.979776061868</v>
      </c>
      <c r="C77" s="9">
        <f t="shared" si="16"/>
        <v>99900.693604563668</v>
      </c>
    </row>
    <row r="78" spans="1:8" x14ac:dyDescent="0.25">
      <c r="A78" s="2">
        <v>44409</v>
      </c>
      <c r="B78" s="9">
        <f t="shared" si="15"/>
        <v>94091.728699515646</v>
      </c>
      <c r="C78" s="9">
        <f t="shared" si="16"/>
        <v>99903.260046982148</v>
      </c>
    </row>
    <row r="79" spans="1:8" x14ac:dyDescent="0.25">
      <c r="A79" s="2">
        <v>44440</v>
      </c>
      <c r="B79" s="9">
        <f t="shared" si="15"/>
        <v>94113.161867225528</v>
      </c>
      <c r="C79" s="9">
        <f t="shared" si="16"/>
        <v>99907.616685589135</v>
      </c>
    </row>
    <row r="80" spans="1:8" x14ac:dyDescent="0.25">
      <c r="A80" s="2">
        <v>44470</v>
      </c>
      <c r="B80" s="9">
        <f t="shared" si="15"/>
        <v>94135.51520480396</v>
      </c>
      <c r="C80" s="9">
        <f t="shared" si="16"/>
        <v>99913.544358030791</v>
      </c>
    </row>
    <row r="81" spans="1:3" x14ac:dyDescent="0.25">
      <c r="A81" s="2">
        <v>44501</v>
      </c>
      <c r="B81" s="9">
        <f t="shared" si="15"/>
        <v>94160.283165400586</v>
      </c>
      <c r="C81" s="9">
        <f t="shared" si="16"/>
        <v>99921.445573674966</v>
      </c>
    </row>
    <row r="82" spans="1:3" x14ac:dyDescent="0.25">
      <c r="A82" s="2">
        <v>44531</v>
      </c>
      <c r="B82" s="9">
        <f t="shared" si="15"/>
        <v>94185.867026201871</v>
      </c>
      <c r="C82" s="9">
        <f t="shared" si="16"/>
        <v>99930.81762320218</v>
      </c>
    </row>
    <row r="83" spans="1:3" x14ac:dyDescent="0.25">
      <c r="A83" s="2">
        <v>44562</v>
      </c>
      <c r="B83" s="9">
        <f t="shared" si="15"/>
        <v>94213.997332225554</v>
      </c>
      <c r="C83" s="9">
        <f t="shared" si="16"/>
        <v>99942.292701690807</v>
      </c>
    </row>
    <row r="84" spans="1:3" x14ac:dyDescent="0.25">
      <c r="A84" s="2">
        <v>44593</v>
      </c>
      <c r="B84" s="9">
        <f t="shared" si="15"/>
        <v>94243.847003004092</v>
      </c>
      <c r="C84" s="9">
        <f t="shared" si="16"/>
        <v>99955.595306216463</v>
      </c>
    </row>
    <row r="85" spans="1:3" x14ac:dyDescent="0.25">
      <c r="A85" s="2">
        <v>44621</v>
      </c>
      <c r="B85" s="9">
        <f t="shared" si="15"/>
        <v>94293.617600037061</v>
      </c>
      <c r="C85" s="9">
        <f t="shared" si="16"/>
        <v>99950.267628930975</v>
      </c>
    </row>
    <row r="86" spans="1:3" x14ac:dyDescent="0.25">
      <c r="A86" s="2">
        <v>44652</v>
      </c>
      <c r="B86" s="9">
        <f t="shared" si="15"/>
        <v>94350.291841786835</v>
      </c>
      <c r="C86" s="9">
        <f t="shared" si="16"/>
        <v>99946.038835934145</v>
      </c>
    </row>
    <row r="87" spans="1:3" x14ac:dyDescent="0.25">
      <c r="A87" s="2">
        <v>44682</v>
      </c>
      <c r="B87" s="9">
        <f t="shared" si="15"/>
        <v>94406.73032176774</v>
      </c>
      <c r="C87" s="9">
        <f t="shared" si="16"/>
        <v>99943.623774228559</v>
      </c>
    </row>
    <row r="88" spans="1:3" x14ac:dyDescent="0.25">
      <c r="A88" s="2">
        <v>44713</v>
      </c>
      <c r="B88" s="9">
        <f t="shared" si="15"/>
        <v>94466.679712595695</v>
      </c>
      <c r="C88" s="9">
        <f t="shared" si="16"/>
        <v>99942.868624193448</v>
      </c>
    </row>
    <row r="89" spans="1:3" x14ac:dyDescent="0.25">
      <c r="A89" s="2">
        <v>44743</v>
      </c>
      <c r="B89" s="9">
        <f t="shared" si="15"/>
        <v>94526.290758033167</v>
      </c>
      <c r="C89" s="9">
        <f t="shared" si="16"/>
        <v>99943.829010699352</v>
      </c>
    </row>
    <row r="90" spans="1:3" x14ac:dyDescent="0.25">
      <c r="A90" s="2">
        <v>44774</v>
      </c>
      <c r="B90" s="9">
        <f t="shared" si="15"/>
        <v>94589.552357693872</v>
      </c>
      <c r="C90" s="9">
        <f t="shared" si="16"/>
        <v>99946.57620336565</v>
      </c>
    </row>
    <row r="91" spans="1:3" x14ac:dyDescent="0.25">
      <c r="A91" s="2">
        <v>44805</v>
      </c>
      <c r="B91" s="9">
        <f t="shared" si="15"/>
        <v>94654.492570735747</v>
      </c>
      <c r="C91" s="9">
        <f t="shared" si="16"/>
        <v>99951.11434961803</v>
      </c>
    </row>
    <row r="92" spans="1:3" x14ac:dyDescent="0.25">
      <c r="A92" s="2">
        <v>44835</v>
      </c>
      <c r="B92" s="9">
        <f t="shared" si="15"/>
        <v>94718.963355222833</v>
      </c>
      <c r="C92" s="9">
        <f t="shared" si="16"/>
        <v>99957.218398752331</v>
      </c>
    </row>
    <row r="93" spans="1:3" x14ac:dyDescent="0.25">
      <c r="A93" s="2">
        <v>44866</v>
      </c>
      <c r="B93" s="9">
        <f t="shared" si="15"/>
        <v>94787.247011991145</v>
      </c>
      <c r="C93" s="9">
        <f t="shared" si="16"/>
        <v>99965.302621684255</v>
      </c>
    </row>
    <row r="94" spans="1:3" x14ac:dyDescent="0.25">
      <c r="A94" s="2">
        <v>44896</v>
      </c>
      <c r="B94" s="9">
        <f t="shared" si="15"/>
        <v>94854.956725994343</v>
      </c>
      <c r="C94" s="9">
        <f t="shared" si="16"/>
        <v>99974.852505153816</v>
      </c>
    </row>
    <row r="95" spans="1:3" x14ac:dyDescent="0.25">
      <c r="A95" s="2">
        <v>44927</v>
      </c>
      <c r="B95" s="9">
        <f t="shared" si="15"/>
        <v>94926.62145050391</v>
      </c>
      <c r="C95" s="9">
        <f t="shared" si="16"/>
        <v>99986.51210296285</v>
      </c>
    </row>
    <row r="96" spans="1:3" x14ac:dyDescent="0.25">
      <c r="A96" s="2">
        <v>44958</v>
      </c>
      <c r="B96" s="9">
        <f t="shared" si="15"/>
        <v>95000</v>
      </c>
      <c r="C96" s="9">
        <f t="shared" si="16"/>
        <v>100000</v>
      </c>
    </row>
  </sheetData>
  <mergeCells count="6">
    <mergeCell ref="K1:N1"/>
    <mergeCell ref="A12:H12"/>
    <mergeCell ref="E1:I1"/>
    <mergeCell ref="A41:H41"/>
    <mergeCell ref="A70:C70"/>
    <mergeCell ref="A6: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Scalloping, discounting</vt:lpstr>
      <vt:lpstr>Scalloping, multiplying</vt:lpstr>
      <vt:lpstr>Floating rate</vt:lpstr>
      <vt:lpstr>Day 1 ECL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 E. Jørgensen</dc:creator>
  <cp:lastModifiedBy>Arne E. Jørgensen</cp:lastModifiedBy>
  <dcterms:created xsi:type="dcterms:W3CDTF">2021-04-05T15:04:44Z</dcterms:created>
  <dcterms:modified xsi:type="dcterms:W3CDTF">2021-06-03T14:45:49Z</dcterms:modified>
</cp:coreProperties>
</file>