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drawings/drawing16.xml" ContentType="application/vnd.openxmlformats-officedocument.drawing+xml"/>
  <Override PartName="/xl/charts/chart23.xml" ContentType="application/vnd.openxmlformats-officedocument.drawingml.chart+xml"/>
  <Override PartName="/xl/drawings/drawing17.xml" ContentType="application/vnd.openxmlformats-officedocument.drawing+xml"/>
  <Override PartName="/xl/charts/chart24.xml" ContentType="application/vnd.openxmlformats-officedocument.drawingml.chart+xml"/>
  <Override PartName="/xl/drawings/drawing18.xml" ContentType="application/vnd.openxmlformats-officedocument.drawing+xml"/>
  <Override PartName="/xl/charts/chart25.xml" ContentType="application/vnd.openxmlformats-officedocument.drawingml.chart+xml"/>
  <Override PartName="/xl/drawings/drawing19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2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21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310" yWindow="660" windowWidth="2955" windowHeight="4590" tabRatio="997" firstSheet="10" activeTab="25"/>
  </bookViews>
  <sheets>
    <sheet name="Menu" sheetId="49" r:id="rId1"/>
    <sheet name="Fig 3.1" sheetId="1" r:id="rId2"/>
    <sheet name="Fig 3.2" sheetId="33" r:id="rId3"/>
    <sheet name="Fig 3.3" sheetId="3" r:id="rId4"/>
    <sheet name="Fig 3.4" sheetId="4" r:id="rId5"/>
    <sheet name="Fig 3.5" sheetId="13" r:id="rId6"/>
    <sheet name="Fig 3.7" sheetId="14" r:id="rId7"/>
    <sheet name="Fig 3.8" sheetId="18" r:id="rId8"/>
    <sheet name="Fig 3.10" sheetId="19" r:id="rId9"/>
    <sheet name="Fig 3.12" sheetId="32" r:id="rId10"/>
    <sheet name="Fig 3.14" sheetId="23" r:id="rId11"/>
    <sheet name="Fig 3.16" sheetId="24" r:id="rId12"/>
    <sheet name="Eks hypergeom ford" sheetId="35" r:id="rId13"/>
    <sheet name="Fig 3.17" sheetId="48" r:id="rId14"/>
    <sheet name="Fig 3.18" sheetId="25" r:id="rId15"/>
    <sheet name="Fig 3.19" sheetId="27" r:id="rId16"/>
    <sheet name="Fig 3.20" sheetId="37" r:id="rId17"/>
    <sheet name="Fig 3.25" sheetId="38" r:id="rId18"/>
    <sheet name="Fig 3.26" sheetId="39" r:id="rId19"/>
    <sheet name="Fig 3.29" sheetId="40" r:id="rId20"/>
    <sheet name="Fig 3.30" sheetId="41" r:id="rId21"/>
    <sheet name="Fig 3.33" sheetId="47" r:id="rId22"/>
    <sheet name="Fig 3.34" sheetId="43" r:id="rId23"/>
    <sheet name="Fig 3.35" sheetId="44" r:id="rId24"/>
    <sheet name="Fig 3.36" sheetId="45" r:id="rId25"/>
    <sheet name="Fig 3.37" sheetId="46" r:id="rId26"/>
  </sheets>
  <calcPr calcId="145621"/>
</workbook>
</file>

<file path=xl/calcChain.xml><?xml version="1.0" encoding="utf-8"?>
<calcChain xmlns="http://schemas.openxmlformats.org/spreadsheetml/2006/main">
  <c r="D3" i="47" l="1"/>
  <c r="E7" i="40"/>
  <c r="F7" i="40" s="1"/>
  <c r="G5" i="48"/>
  <c r="G6" i="48"/>
  <c r="G7" i="48"/>
  <c r="G8" i="48"/>
  <c r="G9" i="48"/>
  <c r="G10" i="48"/>
  <c r="G11" i="48"/>
  <c r="G4" i="48"/>
  <c r="B8" i="48"/>
  <c r="H6" i="48" s="1"/>
  <c r="B10" i="35"/>
  <c r="H4" i="35"/>
  <c r="G3" i="35"/>
  <c r="F4" i="35"/>
  <c r="F5" i="35"/>
  <c r="F3" i="35"/>
  <c r="F7" i="35" s="1"/>
  <c r="F5" i="46"/>
  <c r="G5" i="46"/>
  <c r="G15" i="46" s="1"/>
  <c r="C8" i="46"/>
  <c r="C9" i="46"/>
  <c r="C10" i="46"/>
  <c r="C11" i="46"/>
  <c r="C12" i="46"/>
  <c r="C13" i="46"/>
  <c r="C14" i="46"/>
  <c r="C15" i="46"/>
  <c r="D15" i="46"/>
  <c r="C16" i="46"/>
  <c r="C17" i="46"/>
  <c r="C18" i="46"/>
  <c r="C19" i="46"/>
  <c r="C20" i="46"/>
  <c r="C21" i="46"/>
  <c r="C22" i="46"/>
  <c r="C23" i="46"/>
  <c r="C24" i="46"/>
  <c r="C25" i="46"/>
  <c r="C26" i="46"/>
  <c r="C27" i="46"/>
  <c r="C28" i="46"/>
  <c r="C29" i="46"/>
  <c r="C30" i="46"/>
  <c r="C31" i="46"/>
  <c r="C32" i="46"/>
  <c r="C33" i="46"/>
  <c r="C34" i="46"/>
  <c r="C35" i="46"/>
  <c r="C36" i="46"/>
  <c r="C37" i="46"/>
  <c r="C38" i="46"/>
  <c r="F5" i="45"/>
  <c r="G5" i="45"/>
  <c r="G11" i="45" s="1"/>
  <c r="C8" i="45"/>
  <c r="C9" i="45"/>
  <c r="C10" i="45"/>
  <c r="C11" i="45"/>
  <c r="C12" i="45"/>
  <c r="G12" i="45"/>
  <c r="C13" i="45"/>
  <c r="F4" i="44"/>
  <c r="G4" i="44"/>
  <c r="G7" i="44" s="1"/>
  <c r="C7" i="44"/>
  <c r="C8" i="44"/>
  <c r="C9" i="44"/>
  <c r="C10" i="44"/>
  <c r="C11" i="44"/>
  <c r="C12" i="44"/>
  <c r="C13" i="44"/>
  <c r="C14" i="44"/>
  <c r="C15" i="44"/>
  <c r="D15" i="44"/>
  <c r="C16" i="44"/>
  <c r="C17" i="44"/>
  <c r="C18" i="44"/>
  <c r="C19" i="44"/>
  <c r="C20" i="44"/>
  <c r="C21" i="44"/>
  <c r="C22" i="44"/>
  <c r="C23" i="44"/>
  <c r="C24" i="44"/>
  <c r="C25" i="44"/>
  <c r="C26" i="44"/>
  <c r="C27" i="44"/>
  <c r="C28" i="44"/>
  <c r="C29" i="44"/>
  <c r="C30" i="44"/>
  <c r="C31" i="44"/>
  <c r="G32" i="44"/>
  <c r="C7" i="43"/>
  <c r="D7" i="43"/>
  <c r="C8" i="43"/>
  <c r="D8" i="43"/>
  <c r="C9" i="43"/>
  <c r="D9" i="43"/>
  <c r="C10" i="43"/>
  <c r="D10" i="43"/>
  <c r="C11" i="43"/>
  <c r="D11" i="43"/>
  <c r="C12" i="43"/>
  <c r="D12" i="43"/>
  <c r="C13" i="43"/>
  <c r="D13" i="43"/>
  <c r="C14" i="43"/>
  <c r="D14" i="43"/>
  <c r="C15" i="43"/>
  <c r="D15" i="43"/>
  <c r="C16" i="43"/>
  <c r="D16" i="43"/>
  <c r="C17" i="43"/>
  <c r="D17" i="43"/>
  <c r="C18" i="43"/>
  <c r="D18" i="43"/>
  <c r="C19" i="43"/>
  <c r="D19" i="43"/>
  <c r="C20" i="43"/>
  <c r="D20" i="43"/>
  <c r="C21" i="43"/>
  <c r="D21" i="43"/>
  <c r="C22" i="43"/>
  <c r="D22" i="43"/>
  <c r="C23" i="43"/>
  <c r="D23" i="43"/>
  <c r="C24" i="43"/>
  <c r="D24" i="43"/>
  <c r="C25" i="43"/>
  <c r="D25" i="43"/>
  <c r="C26" i="43"/>
  <c r="D26" i="43"/>
  <c r="C27" i="43"/>
  <c r="D27" i="43"/>
  <c r="C28" i="43"/>
  <c r="D28" i="43"/>
  <c r="C29" i="43"/>
  <c r="D29" i="43"/>
  <c r="C30" i="43"/>
  <c r="D30" i="43"/>
  <c r="C31" i="43"/>
  <c r="D31" i="43"/>
  <c r="C32" i="43"/>
  <c r="D32" i="43"/>
  <c r="C33" i="43"/>
  <c r="D33" i="43"/>
  <c r="C34" i="43"/>
  <c r="D34" i="43"/>
  <c r="C35" i="43"/>
  <c r="D35" i="43"/>
  <c r="C36" i="43"/>
  <c r="D36" i="43"/>
  <c r="C37" i="43"/>
  <c r="D37" i="43"/>
  <c r="C38" i="43"/>
  <c r="D38" i="43"/>
  <c r="C39" i="43"/>
  <c r="D39" i="43"/>
  <c r="C40" i="43"/>
  <c r="D40" i="43"/>
  <c r="C41" i="43"/>
  <c r="D41" i="43"/>
  <c r="C42" i="43"/>
  <c r="D42" i="43"/>
  <c r="C43" i="43"/>
  <c r="D43" i="43"/>
  <c r="C44" i="43"/>
  <c r="D44" i="43"/>
  <c r="C45" i="43"/>
  <c r="D45" i="43"/>
  <c r="C46" i="43"/>
  <c r="D46" i="43"/>
  <c r="C47" i="43"/>
  <c r="D47" i="43"/>
  <c r="C48" i="43"/>
  <c r="D48" i="43"/>
  <c r="C49" i="43"/>
  <c r="D49" i="43"/>
  <c r="C50" i="43"/>
  <c r="D50" i="43"/>
  <c r="C51" i="43"/>
  <c r="D51" i="43"/>
  <c r="C52" i="43"/>
  <c r="D52" i="43"/>
  <c r="C53" i="43"/>
  <c r="D53" i="43"/>
  <c r="C54" i="43"/>
  <c r="D54" i="43"/>
  <c r="C55" i="43"/>
  <c r="D55" i="43"/>
  <c r="C56" i="43"/>
  <c r="D56" i="43"/>
  <c r="C57" i="43"/>
  <c r="D57" i="43"/>
  <c r="C58" i="43"/>
  <c r="D58" i="43"/>
  <c r="C59" i="43"/>
  <c r="D59" i="43"/>
  <c r="C60" i="43"/>
  <c r="D60" i="43"/>
  <c r="C61" i="43"/>
  <c r="D61" i="43"/>
  <c r="C62" i="43"/>
  <c r="D62" i="43"/>
  <c r="C63" i="43"/>
  <c r="D63" i="43"/>
  <c r="C64" i="43"/>
  <c r="D64" i="43"/>
  <c r="C65" i="43"/>
  <c r="D65" i="43"/>
  <c r="C66" i="43"/>
  <c r="D66" i="43"/>
  <c r="C67" i="43"/>
  <c r="D67" i="43"/>
  <c r="C7" i="41"/>
  <c r="E4" i="41" s="1"/>
  <c r="C8" i="41"/>
  <c r="C9" i="41"/>
  <c r="C10" i="41"/>
  <c r="E7" i="41" s="1"/>
  <c r="C7" i="40"/>
  <c r="C11" i="40"/>
  <c r="C12" i="40"/>
  <c r="C13" i="40"/>
  <c r="C14" i="40"/>
  <c r="C15" i="40"/>
  <c r="C16" i="40"/>
  <c r="C17" i="40"/>
  <c r="C18" i="40"/>
  <c r="C19" i="40"/>
  <c r="C20" i="40"/>
  <c r="C21" i="40"/>
  <c r="C22" i="40"/>
  <c r="C23" i="40"/>
  <c r="C24" i="40"/>
  <c r="C25" i="40"/>
  <c r="C26" i="40"/>
  <c r="C27" i="40"/>
  <c r="C28" i="40"/>
  <c r="C29" i="40"/>
  <c r="C30" i="40"/>
  <c r="C31" i="40"/>
  <c r="C32" i="40"/>
  <c r="C33" i="40"/>
  <c r="C34" i="40"/>
  <c r="C35" i="40"/>
  <c r="C36" i="40"/>
  <c r="C37" i="40"/>
  <c r="C38" i="40"/>
  <c r="C39" i="40"/>
  <c r="C40" i="40"/>
  <c r="C41" i="40"/>
  <c r="C7" i="39"/>
  <c r="C8" i="39"/>
  <c r="C9" i="39"/>
  <c r="C10" i="39"/>
  <c r="C11" i="39"/>
  <c r="C12" i="39"/>
  <c r="C13" i="39"/>
  <c r="C14" i="39"/>
  <c r="C15" i="39"/>
  <c r="C16" i="39"/>
  <c r="C17" i="39"/>
  <c r="C18" i="39"/>
  <c r="C19" i="39"/>
  <c r="C20" i="39"/>
  <c r="C21" i="39"/>
  <c r="C22" i="39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7" i="39"/>
  <c r="C38" i="39"/>
  <c r="C39" i="39"/>
  <c r="C40" i="39"/>
  <c r="C41" i="39"/>
  <c r="C42" i="39"/>
  <c r="C43" i="39"/>
  <c r="C44" i="39"/>
  <c r="C45" i="39"/>
  <c r="C46" i="39"/>
  <c r="C47" i="39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E21" i="37"/>
  <c r="E22" i="37"/>
  <c r="E23" i="37"/>
  <c r="E24" i="37"/>
  <c r="E25" i="37"/>
  <c r="E26" i="37"/>
  <c r="E27" i="37"/>
  <c r="E28" i="37"/>
  <c r="E29" i="37"/>
  <c r="E30" i="37"/>
  <c r="E31" i="37"/>
  <c r="E32" i="37"/>
  <c r="E33" i="37"/>
  <c r="E34" i="37"/>
  <c r="E35" i="37"/>
  <c r="E36" i="37"/>
  <c r="E37" i="37"/>
  <c r="E38" i="37"/>
  <c r="E39" i="37"/>
  <c r="E40" i="37"/>
  <c r="E41" i="37"/>
  <c r="E42" i="37"/>
  <c r="H11" i="48"/>
  <c r="H9" i="48"/>
  <c r="H7" i="48"/>
  <c r="H5" i="48"/>
  <c r="H4" i="48"/>
  <c r="H10" i="48"/>
  <c r="H8" i="48"/>
  <c r="C20" i="33"/>
  <c r="C19" i="33"/>
  <c r="C18" i="33"/>
  <c r="C17" i="33"/>
  <c r="C16" i="33"/>
  <c r="C15" i="33"/>
  <c r="C14" i="33"/>
  <c r="C13" i="33"/>
  <c r="C12" i="33"/>
  <c r="C21" i="33"/>
  <c r="H3" i="32"/>
  <c r="E3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9" i="27"/>
  <c r="C10" i="27"/>
  <c r="C11" i="27"/>
  <c r="C12" i="27"/>
  <c r="C13" i="27"/>
  <c r="C14" i="27"/>
  <c r="C15" i="27"/>
  <c r="C16" i="27"/>
  <c r="C17" i="27"/>
  <c r="C18" i="27"/>
  <c r="C8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8" i="27"/>
  <c r="B18" i="25"/>
  <c r="B19" i="25"/>
  <c r="B20" i="25"/>
  <c r="B21" i="25"/>
  <c r="B22" i="25"/>
  <c r="B23" i="25"/>
  <c r="B24" i="25"/>
  <c r="B25" i="25"/>
  <c r="B16" i="25"/>
  <c r="B17" i="25"/>
  <c r="B6" i="25"/>
  <c r="B7" i="25"/>
  <c r="B8" i="25"/>
  <c r="B9" i="25"/>
  <c r="B10" i="25"/>
  <c r="B11" i="25"/>
  <c r="B12" i="25"/>
  <c r="B13" i="25"/>
  <c r="B14" i="25"/>
  <c r="B15" i="25"/>
  <c r="B5" i="25"/>
  <c r="K8" i="24"/>
  <c r="K9" i="24"/>
  <c r="K10" i="24"/>
  <c r="K11" i="24"/>
  <c r="K12" i="24"/>
  <c r="K13" i="24"/>
  <c r="K7" i="24"/>
  <c r="G8" i="24"/>
  <c r="G9" i="24"/>
  <c r="G10" i="24"/>
  <c r="G11" i="24"/>
  <c r="G12" i="24"/>
  <c r="G13" i="24"/>
  <c r="G7" i="24"/>
  <c r="C13" i="24"/>
  <c r="C12" i="24"/>
  <c r="C11" i="24"/>
  <c r="C8" i="24"/>
  <c r="C9" i="24"/>
  <c r="C10" i="24"/>
  <c r="C7" i="24"/>
  <c r="K7" i="23"/>
  <c r="K8" i="23"/>
  <c r="K9" i="23"/>
  <c r="K10" i="23"/>
  <c r="K6" i="23"/>
  <c r="G7" i="23"/>
  <c r="G8" i="23"/>
  <c r="G9" i="23"/>
  <c r="G10" i="23"/>
  <c r="G6" i="23"/>
  <c r="C7" i="23"/>
  <c r="C8" i="23"/>
  <c r="C9" i="23"/>
  <c r="C10" i="23"/>
  <c r="C6" i="23"/>
  <c r="L24" i="14"/>
  <c r="H17" i="19"/>
  <c r="G17" i="19"/>
  <c r="J23" i="19"/>
  <c r="H5" i="19"/>
  <c r="H6" i="19"/>
  <c r="H7" i="19"/>
  <c r="H8" i="19"/>
  <c r="H9" i="19"/>
  <c r="H10" i="19"/>
  <c r="H4" i="19"/>
  <c r="H12" i="19" s="1"/>
  <c r="H23" i="19"/>
  <c r="G23" i="19"/>
  <c r="G20" i="19"/>
  <c r="I20" i="19"/>
  <c r="H20" i="19"/>
  <c r="T24" i="13"/>
  <c r="N20" i="14"/>
  <c r="M20" i="14"/>
  <c r="L20" i="14"/>
  <c r="J5" i="14"/>
  <c r="J6" i="14"/>
  <c r="J7" i="14"/>
  <c r="J8" i="14"/>
  <c r="J9" i="14"/>
  <c r="J10" i="14"/>
  <c r="J4" i="14"/>
  <c r="J11" i="14" s="1"/>
  <c r="U21" i="13"/>
  <c r="T21" i="13"/>
  <c r="S21" i="13"/>
  <c r="E24" i="13" s="1"/>
  <c r="P21" i="13"/>
  <c r="Q21" i="13" s="1"/>
  <c r="S24" i="13" s="1"/>
  <c r="L5" i="13"/>
  <c r="L6" i="13"/>
  <c r="L7" i="13"/>
  <c r="L8" i="13"/>
  <c r="L9" i="13"/>
  <c r="L10" i="13"/>
  <c r="L11" i="13"/>
  <c r="L12" i="13"/>
  <c r="L13" i="13"/>
  <c r="L14" i="13"/>
  <c r="L4" i="13"/>
  <c r="B3" i="13"/>
  <c r="I5" i="4" a="1"/>
  <c r="I14" i="4" s="1"/>
  <c r="L14" i="4" s="1"/>
  <c r="N16" i="1"/>
  <c r="M12" i="1"/>
  <c r="L12" i="1"/>
  <c r="K12" i="1"/>
  <c r="M16" i="1" s="1"/>
  <c r="L16" i="1"/>
  <c r="K16" i="1"/>
  <c r="C13" i="1"/>
  <c r="C19" i="1"/>
  <c r="C17" i="1"/>
  <c r="C15" i="1"/>
  <c r="C12" i="1"/>
  <c r="C20" i="1"/>
  <c r="C18" i="1"/>
  <c r="C16" i="1"/>
  <c r="C14" i="1"/>
  <c r="J20" i="19"/>
  <c r="D16" i="33"/>
  <c r="D20" i="33"/>
  <c r="D15" i="33"/>
  <c r="D19" i="33"/>
  <c r="D14" i="33"/>
  <c r="D18" i="33"/>
  <c r="D13" i="33"/>
  <c r="D17" i="33"/>
  <c r="D12" i="33"/>
  <c r="H23" i="13"/>
  <c r="F23" i="13"/>
  <c r="C26" i="13"/>
  <c r="C24" i="13"/>
  <c r="H28" i="13"/>
  <c r="F28" i="13"/>
  <c r="D28" i="13"/>
  <c r="E27" i="13"/>
  <c r="H26" i="13"/>
  <c r="F26" i="13"/>
  <c r="D26" i="13"/>
  <c r="G25" i="13"/>
  <c r="E25" i="13"/>
  <c r="H24" i="13"/>
  <c r="F24" i="13"/>
  <c r="D24" i="13"/>
  <c r="H5" i="35"/>
  <c r="D23" i="13"/>
  <c r="G27" i="13"/>
  <c r="C23" i="13"/>
  <c r="G23" i="13"/>
  <c r="E23" i="13"/>
  <c r="C27" i="13"/>
  <c r="C25" i="13"/>
  <c r="C28" i="13"/>
  <c r="G28" i="13"/>
  <c r="E28" i="13"/>
  <c r="H27" i="13"/>
  <c r="F27" i="13"/>
  <c r="D27" i="13"/>
  <c r="G26" i="13"/>
  <c r="E26" i="13"/>
  <c r="H25" i="13"/>
  <c r="F25" i="13"/>
  <c r="D25" i="13"/>
  <c r="G24" i="13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8" i="44"/>
  <c r="G17" i="44"/>
  <c r="G16" i="44"/>
  <c r="H15" i="44"/>
  <c r="G14" i="44"/>
  <c r="G13" i="44"/>
  <c r="G12" i="44"/>
  <c r="G11" i="44"/>
  <c r="G10" i="44"/>
  <c r="G9" i="44"/>
  <c r="G8" i="44"/>
  <c r="G13" i="45"/>
  <c r="H12" i="45"/>
  <c r="G10" i="45"/>
  <c r="G9" i="45"/>
  <c r="G38" i="46"/>
  <c r="G37" i="46"/>
  <c r="G36" i="46"/>
  <c r="G35" i="46"/>
  <c r="G34" i="46"/>
  <c r="G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H15" i="46"/>
  <c r="G14" i="46"/>
  <c r="G13" i="46"/>
  <c r="G12" i="46"/>
  <c r="G11" i="46"/>
  <c r="G10" i="46"/>
  <c r="G9" i="46"/>
  <c r="H3" i="35"/>
  <c r="H7" i="35" s="1"/>
  <c r="I17" i="19" l="1"/>
  <c r="G13" i="48"/>
  <c r="D12" i="45"/>
  <c r="G8" i="45"/>
  <c r="L15" i="13"/>
  <c r="M5" i="13" s="1"/>
  <c r="U24" i="13"/>
  <c r="M6" i="13"/>
  <c r="M14" i="13"/>
  <c r="M13" i="13"/>
  <c r="M12" i="13"/>
  <c r="H13" i="48"/>
  <c r="C21" i="1"/>
  <c r="D13" i="1" s="1"/>
  <c r="I9" i="4"/>
  <c r="L9" i="4" s="1"/>
  <c r="I13" i="4"/>
  <c r="L13" i="4" s="1"/>
  <c r="I6" i="4"/>
  <c r="L6" i="4" s="1"/>
  <c r="I10" i="4"/>
  <c r="L10" i="4" s="1"/>
  <c r="I5" i="4"/>
  <c r="L5" i="4" s="1"/>
  <c r="G15" i="44"/>
  <c r="G8" i="46"/>
  <c r="M4" i="13"/>
  <c r="I7" i="4"/>
  <c r="L7" i="4" s="1"/>
  <c r="I11" i="4"/>
  <c r="L11" i="4" s="1"/>
  <c r="I15" i="4"/>
  <c r="L15" i="4" s="1"/>
  <c r="I8" i="4"/>
  <c r="L8" i="4" s="1"/>
  <c r="I12" i="4"/>
  <c r="L12" i="4" s="1"/>
  <c r="I16" i="4"/>
  <c r="L16" i="4" s="1"/>
  <c r="M10" i="13" l="1"/>
  <c r="M7" i="13"/>
  <c r="M8" i="13"/>
  <c r="O21" i="13" s="1"/>
  <c r="D12" i="1"/>
  <c r="D18" i="1"/>
  <c r="M11" i="13"/>
  <c r="M9" i="13"/>
  <c r="D20" i="1"/>
  <c r="D17" i="1"/>
  <c r="D15" i="1"/>
  <c r="D19" i="1"/>
  <c r="D16" i="1"/>
  <c r="D14" i="1"/>
</calcChain>
</file>

<file path=xl/sharedStrings.xml><?xml version="1.0" encoding="utf-8"?>
<sst xmlns="http://schemas.openxmlformats.org/spreadsheetml/2006/main" count="308" uniqueCount="181">
  <si>
    <t>p</t>
  </si>
  <si>
    <t>Figur 3.1</t>
  </si>
  <si>
    <t>Varians</t>
  </si>
  <si>
    <t>Frekvens</t>
  </si>
  <si>
    <t>Median</t>
  </si>
  <si>
    <t>Figur 3.3</t>
  </si>
  <si>
    <t xml:space="preserve">Måned </t>
  </si>
  <si>
    <t>Jan</t>
  </si>
  <si>
    <t>Feb</t>
  </si>
  <si>
    <t>Mar</t>
  </si>
  <si>
    <t>Apr</t>
  </si>
  <si>
    <t>Jun</t>
  </si>
  <si>
    <t>Jul</t>
  </si>
  <si>
    <t>Aug</t>
  </si>
  <si>
    <t>Sep</t>
  </si>
  <si>
    <t>Okt</t>
  </si>
  <si>
    <t>Nov</t>
  </si>
  <si>
    <t>CV</t>
  </si>
  <si>
    <t>Ant. solgte</t>
  </si>
  <si>
    <t>Figur 3.4</t>
  </si>
  <si>
    <t>Over 550 000</t>
  </si>
  <si>
    <t>50 000  –</t>
  </si>
  <si>
    <t>0  –</t>
  </si>
  <si>
    <t>100 000  –</t>
  </si>
  <si>
    <t>150 000  –</t>
  </si>
  <si>
    <t>200 000  –</t>
  </si>
  <si>
    <t>250 000  –</t>
  </si>
  <si>
    <t>300 000  –</t>
  </si>
  <si>
    <t>350 000  –</t>
  </si>
  <si>
    <t>400 000  –</t>
  </si>
  <si>
    <t>450 000  –</t>
  </si>
  <si>
    <t>500 000  –</t>
  </si>
  <si>
    <t xml:space="preserve"> Over  550'</t>
  </si>
  <si>
    <t>Figur 3.5</t>
  </si>
  <si>
    <t>Kast med to terninger</t>
  </si>
  <si>
    <t>Sum</t>
  </si>
  <si>
    <r>
      <rPr>
        <i/>
        <sz val="11"/>
        <color indexed="8"/>
        <rFont val="Calibri"/>
        <family val="2"/>
      </rPr>
      <t>E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</si>
  <si>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r>
      <rPr>
        <i/>
        <sz val="11"/>
        <color indexed="8"/>
        <rFont val="Calibri"/>
        <family val="2"/>
      </rPr>
      <t>Var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</si>
  <si>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>Figur 3.7</t>
  </si>
  <si>
    <t>Figur 3.8</t>
  </si>
  <si>
    <r>
      <rPr>
        <i/>
        <sz val="11"/>
        <color indexed="8"/>
        <rFont val="Calibri"/>
        <family val="2"/>
      </rPr>
      <t>SD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</si>
  <si>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 xml:space="preserve">Median </t>
  </si>
  <si>
    <t>Nr.</t>
  </si>
  <si>
    <t>Nedre kvartil</t>
  </si>
  <si>
    <t>Øvre kvartil</t>
  </si>
  <si>
    <t>Kvartilbredde</t>
  </si>
  <si>
    <r>
      <rPr>
        <i/>
        <sz val="11"/>
        <color indexed="8"/>
        <rFont val="Calibri"/>
        <family val="2"/>
      </rPr>
      <t>VAR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</si>
  <si>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>CV(X)</t>
  </si>
  <si>
    <t>Figur 3.12</t>
  </si>
  <si>
    <t>Ant. pos.</t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</si>
  <si>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 xml:space="preserve"> = </t>
    </r>
  </si>
  <si>
    <r>
      <rPr>
        <i/>
        <sz val="11"/>
        <color indexed="8"/>
        <rFont val="Calibri"/>
        <family val="2"/>
      </rPr>
      <t>n</t>
    </r>
    <r>
      <rPr>
        <sz val="11"/>
        <color theme="1"/>
        <rFont val="Calibri"/>
        <family val="2"/>
        <scheme val="minor"/>
      </rPr>
      <t xml:space="preserve"> =</t>
    </r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</si>
  <si>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= 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</si>
  <si>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>Figur 3.14</t>
  </si>
  <si>
    <t>Hypergeometriske fordelinger</t>
  </si>
  <si>
    <t>N</t>
  </si>
  <si>
    <t>M</t>
  </si>
  <si>
    <t>n</t>
  </si>
  <si>
    <r>
      <rPr>
        <sz val="11"/>
        <color indexed="8"/>
        <rFont val="Symbol"/>
        <family val="1"/>
        <charset val="2"/>
      </rPr>
      <t>l</t>
    </r>
    <r>
      <rPr>
        <sz val="11"/>
        <color theme="1"/>
        <rFont val="Calibri"/>
        <family val="2"/>
        <scheme val="minor"/>
      </rPr>
      <t xml:space="preserve"> =</t>
    </r>
  </si>
  <si>
    <t>Poissonfordeling</t>
  </si>
  <si>
    <t>Figur 3.16</t>
  </si>
  <si>
    <r>
      <rPr>
        <sz val="11"/>
        <color indexed="8"/>
        <rFont val="Symbol"/>
        <family val="1"/>
        <charset val="2"/>
      </rPr>
      <t>l</t>
    </r>
    <r>
      <rPr>
        <sz val="11"/>
        <color theme="1"/>
        <rFont val="Calibri"/>
        <family val="2"/>
        <scheme val="minor"/>
      </rPr>
      <t xml:space="preserve"> = </t>
    </r>
  </si>
  <si>
    <t>x</t>
  </si>
  <si>
    <t>s</t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</si>
  <si>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 xml:space="preserve"> = </t>
    </r>
  </si>
  <si>
    <t>Hypergeometrisk fordeling</t>
  </si>
  <si>
    <r>
      <t xml:space="preserve">x </t>
    </r>
    <r>
      <rPr>
        <sz val="11"/>
        <color theme="1"/>
        <rFont val="Calibri"/>
        <family val="2"/>
        <scheme val="minor"/>
      </rPr>
      <t>=</t>
    </r>
  </si>
  <si>
    <r>
      <t xml:space="preserve">n </t>
    </r>
    <r>
      <rPr>
        <sz val="11"/>
        <color theme="1"/>
        <rFont val="Calibri"/>
        <family val="2"/>
        <scheme val="minor"/>
      </rPr>
      <t>=</t>
    </r>
  </si>
  <si>
    <r>
      <t xml:space="preserve">p </t>
    </r>
    <r>
      <rPr>
        <sz val="11"/>
        <color theme="1"/>
        <rFont val="Calibri"/>
        <family val="2"/>
        <scheme val="minor"/>
      </rPr>
      <t>=</t>
    </r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</si>
  <si>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= 3) =</t>
    </r>
  </si>
  <si>
    <t>Figur 3.2</t>
  </si>
  <si>
    <r>
      <rPr>
        <sz val="11"/>
        <color indexed="8"/>
        <rFont val="Symbol"/>
        <family val="1"/>
        <charset val="2"/>
      </rPr>
      <t>l</t>
    </r>
    <r>
      <rPr>
        <sz val="11"/>
        <color theme="1"/>
        <rFont val="Calibri"/>
        <family val="2"/>
        <scheme val="minor"/>
      </rPr>
      <t xml:space="preserve"> = </t>
    </r>
    <r>
      <rPr>
        <sz val="11"/>
        <color theme="1"/>
        <rFont val="Calibri"/>
        <family val="2"/>
        <scheme val="minor"/>
      </rPr>
      <t/>
    </r>
  </si>
  <si>
    <r>
      <rPr>
        <i/>
        <sz val="11"/>
        <color indexed="8"/>
        <rFont val="Calibri"/>
        <family val="2"/>
      </rPr>
      <t>f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</si>
  <si>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 = x</t>
    </r>
    <r>
      <rPr>
        <sz val="11"/>
        <color theme="1"/>
        <rFont val="Calibri"/>
        <family val="2"/>
        <scheme val="minor"/>
      </rPr>
      <t>)</t>
    </r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</si>
  <si>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 xml:space="preserve">X </t>
    </r>
    <r>
      <rPr>
        <sz val="11"/>
        <color theme="1"/>
        <rFont val="Calibri"/>
        <family val="2"/>
        <scheme val="minor"/>
      </rPr>
      <t xml:space="preserve">&lt; 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</si>
  <si>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>m</t>
  </si>
  <si>
    <t>Normalfordeling</t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</si>
  <si>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 xml:space="preserve">(90 &lt; 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&lt; 110)</t>
    </r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</si>
  <si>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&lt; 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</si>
  <si>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&gt; </t>
    </r>
    <r>
      <rPr>
        <sz val="11"/>
        <color theme="1"/>
        <rFont val="Calibri"/>
        <family val="2"/>
        <scheme val="minor"/>
      </rPr>
      <t>125)</t>
    </r>
  </si>
  <si>
    <t>Normalfordelinger</t>
  </si>
  <si>
    <r>
      <t xml:space="preserve">s - </t>
    </r>
    <r>
      <rPr>
        <sz val="11"/>
        <color indexed="8"/>
        <rFont val="Times New Roman"/>
        <family val="1"/>
      </rPr>
      <t>snitt</t>
    </r>
  </si>
  <si>
    <r>
      <t xml:space="preserve">s - </t>
    </r>
    <r>
      <rPr>
        <sz val="11"/>
        <color indexed="8"/>
        <rFont val="Times New Roman"/>
        <family val="1"/>
      </rPr>
      <t>en</t>
    </r>
  </si>
  <si>
    <t>Figur 4.15</t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</si>
  <si>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&lt;= 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</si>
  <si>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>l</t>
  </si>
  <si>
    <t>Figur 3.18</t>
  </si>
  <si>
    <t>N =</t>
  </si>
  <si>
    <t>M =</t>
  </si>
  <si>
    <t>n =</t>
  </si>
  <si>
    <r>
      <rPr>
        <i/>
        <sz val="11"/>
        <color indexed="8"/>
        <rFont val="Calibri"/>
        <family val="2"/>
      </rPr>
      <t>P</t>
    </r>
    <r>
      <rPr>
        <sz val="11"/>
        <color theme="1"/>
        <rFont val="Calibri"/>
        <family val="2"/>
        <scheme val="minor"/>
      </rPr>
      <t>(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 xml:space="preserve"> = </t>
    </r>
    <r>
      <rPr>
        <i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 =</t>
    </r>
  </si>
  <si>
    <t>Binomisk</t>
  </si>
  <si>
    <t>Hypergeometrisk</t>
  </si>
  <si>
    <t>Figur 3.19</t>
  </si>
  <si>
    <t>Figur 3.20</t>
  </si>
  <si>
    <t>z</t>
  </si>
  <si>
    <t>a/2</t>
  </si>
  <si>
    <r>
      <t>z</t>
    </r>
    <r>
      <rPr>
        <i/>
        <vertAlign val="subscript"/>
        <sz val="11"/>
        <color indexed="8"/>
        <rFont val="Symbol"/>
        <family val="1"/>
        <charset val="2"/>
      </rPr>
      <t>a</t>
    </r>
    <r>
      <rPr>
        <vertAlign val="subscript"/>
        <sz val="11"/>
        <color indexed="8"/>
        <rFont val="Calibri"/>
        <family val="2"/>
      </rPr>
      <t>/2</t>
    </r>
  </si>
  <si>
    <t>Figur 3.35</t>
  </si>
  <si>
    <t>Figur 3.36</t>
  </si>
  <si>
    <t>Figur 3.37</t>
  </si>
  <si>
    <t>Figur 3.10</t>
  </si>
  <si>
    <t>Eksempel hypergeometrisk fordeling</t>
  </si>
  <si>
    <t>Figur 3.17</t>
  </si>
  <si>
    <t>Figur 3.25</t>
  </si>
  <si>
    <t>Figur 3.26</t>
  </si>
  <si>
    <t>Figur 3.29</t>
  </si>
  <si>
    <t>Figur 3.30</t>
  </si>
  <si>
    <t>Figur 3.33</t>
  </si>
  <si>
    <t>Figur 3.34</t>
  </si>
  <si>
    <t>Indhold:</t>
  </si>
  <si>
    <t>Kapitel 3.1, figur 3.1</t>
  </si>
  <si>
    <t>Kapitel 3.4, figur 3.12</t>
  </si>
  <si>
    <t>Kapitel 3.9, figur 3.25</t>
  </si>
  <si>
    <t>Kapitel 3.2, figur 3.2</t>
  </si>
  <si>
    <t>Kapitel 3.4, figur 3.14</t>
  </si>
  <si>
    <t>Kapitel 3.9, figur 3.26</t>
  </si>
  <si>
    <t>Kapitel 3.2, figur 3.3</t>
  </si>
  <si>
    <t>Kapitel 3.5, figur 3.16</t>
  </si>
  <si>
    <t>Kapitel 3.10, figur 3.29</t>
  </si>
  <si>
    <t>Kapitel 3.2, figur 3.4</t>
  </si>
  <si>
    <t>Kapitel 3.5, eksempel</t>
  </si>
  <si>
    <t>Kapitel 3.10, figur 3.30</t>
  </si>
  <si>
    <t>Kapitel 3.3, figur 3.5</t>
  </si>
  <si>
    <t>Kapitel 3.5, figur 3.17</t>
  </si>
  <si>
    <t>Kapitel 3.10, figur 3.33</t>
  </si>
  <si>
    <t>Kapitel 3.3, figur 3.7</t>
  </si>
  <si>
    <t>Kapitel 3.6, figur 3.18</t>
  </si>
  <si>
    <t>Kapitel 3.11, figur 3.34</t>
  </si>
  <si>
    <t>Kapitel 3.3, figur 3.8</t>
  </si>
  <si>
    <t>Kapitel 3.6, figur 3.19</t>
  </si>
  <si>
    <t>Kapitel 3.12, figur 3.35</t>
  </si>
  <si>
    <t>Kapitel 3.3, figur 3.10</t>
  </si>
  <si>
    <t>Kapitel 3.7, figur 3.20</t>
  </si>
  <si>
    <t>Kapitel 3.12, figur 3.36</t>
  </si>
  <si>
    <t>Kapitel 3.12, figur 3.37</t>
  </si>
  <si>
    <t>Hovedmenu</t>
  </si>
  <si>
    <t>I en tilnærmet binomialmodel bliver</t>
  </si>
  <si>
    <t>Antal træer</t>
  </si>
  <si>
    <t>Punktsandsynlighed</t>
  </si>
  <si>
    <t>Kumuleret sandsynlighed</t>
  </si>
  <si>
    <t>Eksponentialfordelinger</t>
  </si>
  <si>
    <t>Binomialfordeling</t>
  </si>
  <si>
    <t>Antal skabe</t>
  </si>
  <si>
    <t>Antal solgte køleskabe:</t>
  </si>
  <si>
    <t>Centrale estimater</t>
  </si>
  <si>
    <t>Gennemsnit</t>
  </si>
  <si>
    <t>Salg af køleskabe</t>
  </si>
  <si>
    <t>Fordelingsindikatorer</t>
  </si>
  <si>
    <t>Standardafvigelse</t>
  </si>
  <si>
    <t>Variationsbredde</t>
  </si>
  <si>
    <t>Salg af fiskestænger</t>
  </si>
  <si>
    <t>Dec</t>
  </si>
  <si>
    <t>Maj</t>
  </si>
  <si>
    <t>Indtægter for 60 tilfældige</t>
  </si>
  <si>
    <t>udvalgte kvinder</t>
  </si>
  <si>
    <t>Frekvenstabel</t>
  </si>
  <si>
    <t xml:space="preserve"> = fx 0 - 49.999 kr.</t>
  </si>
  <si>
    <t xml:space="preserve">*** </t>
  </si>
  <si>
    <t>For diagrammet (' = hele 1.000 kr.):</t>
  </si>
  <si>
    <t xml:space="preserve"> 0 -  49'</t>
  </si>
  <si>
    <t xml:space="preserve"> 50' -  99'</t>
  </si>
  <si>
    <t xml:space="preserve"> 100' -  149'</t>
  </si>
  <si>
    <t xml:space="preserve"> 150' -  199'</t>
  </si>
  <si>
    <t xml:space="preserve"> 200' -  249'</t>
  </si>
  <si>
    <t xml:space="preserve"> 250' -  299'</t>
  </si>
  <si>
    <t xml:space="preserve"> 300' -  349'</t>
  </si>
  <si>
    <t xml:space="preserve"> 350' -  399'</t>
  </si>
  <si>
    <t xml:space="preserve"> 400' -  449'</t>
  </si>
  <si>
    <t xml:space="preserve"> 450' -  499'</t>
  </si>
  <si>
    <t xml:space="preserve"> 500' - 549'</t>
  </si>
  <si>
    <t>Antal</t>
  </si>
  <si>
    <t>Beregning af gennemsnitlig afvigelse:</t>
  </si>
  <si>
    <t>Typetal</t>
  </si>
  <si>
    <t>Gennensnitlig afvigelse</t>
  </si>
  <si>
    <t>Værdi</t>
  </si>
  <si>
    <t>Skævhed</t>
  </si>
  <si>
    <t>Højreskæv fordeling</t>
  </si>
  <si>
    <t>Datasæt:</t>
  </si>
  <si>
    <t>Binomialfordelinger</t>
  </si>
  <si>
    <t>Sandsynlighed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</si>
</sst>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0"/>
    <numFmt numFmtId="165" formatCode="[$-414]d/\ mmmm;@"/>
    <numFmt numFmtId="166" formatCode="0.00000"/>
    <numFmt numFmtId="167" formatCode="0.000000"/>
    <numFmt numFmtId="168" formatCode="0.000"/>
    <numFmt numFmtId="169" formatCode="0.00000000"/>
    <numFmt numFmtId="170" formatCode="0.0"/>
    <numFmt numFmtId="171" formatCode="0.0000000000"/>
  </numFmts>
  <fonts count="1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i/>
      <sz val="10"/>
      <name val="Arial"/>
      <family val="2"/>
    </font>
    <font>
      <sz val="10"/>
      <name val="Arial"/>
      <family val="2"/>
    </font>
    <font>
      <sz val="11"/>
      <color indexed="8"/>
      <name val="Symbol"/>
      <family val="1"/>
      <charset val="2"/>
    </font>
    <font>
      <sz val="11"/>
      <color indexed="8"/>
      <name val="Times New Roman"/>
      <family val="1"/>
    </font>
    <font>
      <i/>
      <sz val="11"/>
      <color indexed="8"/>
      <name val="Symbol"/>
      <family val="1"/>
      <charset val="2"/>
    </font>
    <font>
      <i/>
      <vertAlign val="subscript"/>
      <sz val="11"/>
      <color indexed="8"/>
      <name val="Symbol"/>
      <family val="1"/>
      <charset val="2"/>
    </font>
    <font>
      <vertAlign val="subscript"/>
      <sz val="11"/>
      <color indexed="8"/>
      <name val="Calibri"/>
      <family val="2"/>
    </font>
    <font>
      <sz val="8"/>
      <name val="Calibri"/>
      <family val="2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23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0" fillId="0" borderId="0" xfId="0" applyNumberFormat="1"/>
    <xf numFmtId="0" fontId="1" fillId="0" borderId="0" xfId="0" applyFont="1"/>
    <xf numFmtId="0" fontId="0" fillId="0" borderId="10" xfId="0" applyBorder="1"/>
    <xf numFmtId="0" fontId="0" fillId="0" borderId="11" xfId="0" applyBorder="1"/>
    <xf numFmtId="0" fontId="0" fillId="0" borderId="13" xfId="0" applyBorder="1"/>
    <xf numFmtId="167" fontId="0" fillId="0" borderId="9" xfId="0" applyNumberForma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3" fillId="0" borderId="9" xfId="0" applyFont="1" applyBorder="1" applyAlignment="1">
      <alignment horizontal="center"/>
    </xf>
    <xf numFmtId="168" fontId="0" fillId="0" borderId="11" xfId="0" applyNumberForma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0" fillId="0" borderId="0" xfId="0" applyNumberFormat="1"/>
    <xf numFmtId="3" fontId="0" fillId="0" borderId="1" xfId="0" applyNumberFormat="1" applyBorder="1"/>
    <xf numFmtId="3" fontId="0" fillId="0" borderId="2" xfId="0" applyNumberFormat="1" applyBorder="1"/>
    <xf numFmtId="3" fontId="0" fillId="0" borderId="3" xfId="0" applyNumberFormat="1" applyBorder="1"/>
    <xf numFmtId="3" fontId="0" fillId="0" borderId="4" xfId="0" applyNumberFormat="1" applyBorder="1"/>
    <xf numFmtId="3" fontId="0" fillId="0" borderId="0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7" xfId="0" applyNumberFormat="1" applyBorder="1"/>
    <xf numFmtId="3" fontId="0" fillId="0" borderId="8" xfId="0" applyNumberFormat="1" applyBorder="1"/>
    <xf numFmtId="0" fontId="0" fillId="0" borderId="3" xfId="0" applyBorder="1"/>
    <xf numFmtId="0" fontId="0" fillId="0" borderId="8" xfId="0" applyBorder="1"/>
    <xf numFmtId="0" fontId="0" fillId="0" borderId="1" xfId="0" applyBorder="1" applyAlignment="1"/>
    <xf numFmtId="0" fontId="0" fillId="0" borderId="2" xfId="0" applyBorder="1" applyAlignment="1"/>
    <xf numFmtId="0" fontId="0" fillId="0" borderId="5" xfId="0" applyBorder="1"/>
    <xf numFmtId="3" fontId="0" fillId="0" borderId="1" xfId="0" applyNumberFormat="1" applyBorder="1" applyAlignment="1">
      <alignment horizontal="left"/>
    </xf>
    <xf numFmtId="3" fontId="0" fillId="0" borderId="4" xfId="0" applyNumberFormat="1" applyBorder="1" applyAlignment="1">
      <alignment horizontal="left"/>
    </xf>
    <xf numFmtId="3" fontId="0" fillId="0" borderId="6" xfId="0" applyNumberFormat="1" applyBorder="1" applyAlignment="1"/>
    <xf numFmtId="3" fontId="0" fillId="0" borderId="8" xfId="0" applyNumberFormat="1" applyBorder="1" applyAlignment="1"/>
    <xf numFmtId="3" fontId="1" fillId="0" borderId="9" xfId="0" applyNumberFormat="1" applyFont="1" applyBorder="1"/>
    <xf numFmtId="3" fontId="1" fillId="0" borderId="10" xfId="0" applyNumberFormat="1" applyFont="1" applyBorder="1"/>
    <xf numFmtId="3" fontId="1" fillId="0" borderId="11" xfId="0" applyNumberFormat="1" applyFont="1" applyBorder="1"/>
    <xf numFmtId="0" fontId="0" fillId="0" borderId="0" xfId="0" applyBorder="1"/>
    <xf numFmtId="0" fontId="0" fillId="0" borderId="4" xfId="0" applyBorder="1"/>
    <xf numFmtId="3" fontId="0" fillId="0" borderId="4" xfId="0" applyNumberFormat="1" applyFill="1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9" xfId="0" applyBorder="1"/>
    <xf numFmtId="0" fontId="0" fillId="0" borderId="12" xfId="0" applyFill="1" applyBorder="1"/>
    <xf numFmtId="0" fontId="2" fillId="0" borderId="12" xfId="0" applyFont="1" applyBorder="1" applyAlignment="1">
      <alignment horizontal="right"/>
    </xf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169" fontId="0" fillId="0" borderId="0" xfId="0" applyNumberFormat="1"/>
    <xf numFmtId="0" fontId="0" fillId="0" borderId="9" xfId="0" applyFill="1" applyBorder="1" applyAlignment="1">
      <alignment horizontal="center"/>
    </xf>
    <xf numFmtId="167" fontId="0" fillId="0" borderId="0" xfId="0" applyNumberFormat="1"/>
    <xf numFmtId="1" fontId="0" fillId="0" borderId="0" xfId="0" applyNumberFormat="1"/>
    <xf numFmtId="0" fontId="0" fillId="0" borderId="0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2" fontId="0" fillId="0" borderId="0" xfId="0" applyNumberFormat="1"/>
    <xf numFmtId="0" fontId="0" fillId="0" borderId="0" xfId="0" applyFill="1"/>
    <xf numFmtId="168" fontId="0" fillId="0" borderId="0" xfId="0" applyNumberForma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168" fontId="0" fillId="0" borderId="9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0" fontId="2" fillId="0" borderId="13" xfId="0" applyFon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8" fontId="0" fillId="0" borderId="12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167" fontId="0" fillId="0" borderId="0" xfId="0" applyNumberForma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0" fontId="0" fillId="0" borderId="0" xfId="0" applyBorder="1" applyAlignment="1"/>
    <xf numFmtId="16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170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168" fontId="1" fillId="0" borderId="12" xfId="0" applyNumberFormat="1" applyFont="1" applyBorder="1"/>
    <xf numFmtId="171" fontId="0" fillId="0" borderId="0" xfId="0" applyNumberFormat="1"/>
    <xf numFmtId="168" fontId="1" fillId="0" borderId="0" xfId="0" applyNumberFormat="1" applyFont="1" applyBorder="1"/>
    <xf numFmtId="167" fontId="0" fillId="0" borderId="0" xfId="0" applyNumberFormat="1" applyBorder="1"/>
    <xf numFmtId="0" fontId="0" fillId="0" borderId="0" xfId="0" applyAlignment="1">
      <alignment horizontal="left"/>
    </xf>
    <xf numFmtId="168" fontId="0" fillId="0" borderId="0" xfId="0" applyNumberFormat="1" applyFont="1" applyAlignment="1">
      <alignment horizontal="center"/>
    </xf>
    <xf numFmtId="0" fontId="0" fillId="0" borderId="0" xfId="0" applyFill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0" fontId="11" fillId="0" borderId="0" xfId="0" applyFont="1"/>
    <xf numFmtId="0" fontId="12" fillId="0" borderId="0" xfId="1" applyAlignment="1" applyProtection="1"/>
    <xf numFmtId="3" fontId="0" fillId="0" borderId="0" xfId="0" quotePrefix="1" applyNumberFormat="1"/>
    <xf numFmtId="0" fontId="1" fillId="0" borderId="7" xfId="0" applyFont="1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'Fig 3.1'!$D$12:$D$20</c:f>
              <c:strCache>
                <c:ptCount val="1"/>
                <c:pt idx="0">
                  <c:v>0,02 0,06 0,08 0,16 0,28 0,20 0,12 0,06 0,02</c:v>
                </c:pt>
              </c:strCache>
            </c:strRef>
          </c:tx>
          <c:invertIfNegative val="0"/>
          <c:cat>
            <c:numRef>
              <c:f>'Fig 3.1'!$B$12:$B$20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'Fig 3.1'!$D$12:$D$20</c:f>
              <c:numCache>
                <c:formatCode>0.00</c:formatCode>
                <c:ptCount val="9"/>
                <c:pt idx="0">
                  <c:v>0.02</c:v>
                </c:pt>
                <c:pt idx="1">
                  <c:v>0.06</c:v>
                </c:pt>
                <c:pt idx="2">
                  <c:v>0.08</c:v>
                </c:pt>
                <c:pt idx="3">
                  <c:v>0.16</c:v>
                </c:pt>
                <c:pt idx="4">
                  <c:v>0.28000000000000003</c:v>
                </c:pt>
                <c:pt idx="5">
                  <c:v>0.2</c:v>
                </c:pt>
                <c:pt idx="6">
                  <c:v>0.12</c:v>
                </c:pt>
                <c:pt idx="7">
                  <c:v>0.06</c:v>
                </c:pt>
                <c:pt idx="8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584704"/>
        <c:axId val="144586240"/>
      </c:barChart>
      <c:barChart>
        <c:barDir val="col"/>
        <c:grouping val="clustered"/>
        <c:varyColors val="0"/>
        <c:ser>
          <c:idx val="0"/>
          <c:order val="0"/>
          <c:tx>
            <c:v>kjh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'Fig 3.1'!$B$12:$B$20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'Fig 3.1'!$C$12:$C$20</c:f>
              <c:numCache>
                <c:formatCode>General</c:formatCode>
                <c:ptCount val="9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10</c:v>
                </c:pt>
                <c:pt idx="6">
                  <c:v>6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587776"/>
        <c:axId val="144597760"/>
      </c:barChart>
      <c:catAx>
        <c:axId val="14458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44586240"/>
        <c:crossesAt val="0"/>
        <c:auto val="1"/>
        <c:lblAlgn val="ctr"/>
        <c:lblOffset val="100"/>
        <c:noMultiLvlLbl val="0"/>
      </c:catAx>
      <c:valAx>
        <c:axId val="144586240"/>
        <c:scaling>
          <c:orientation val="minMax"/>
          <c:max val="0.28000000000000008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crossAx val="144584704"/>
        <c:crosses val="autoZero"/>
        <c:crossBetween val="between"/>
        <c:majorUnit val="4.0000000000000022E-2"/>
      </c:valAx>
      <c:catAx>
        <c:axId val="144587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97760"/>
        <c:crosses val="autoZero"/>
        <c:auto val="1"/>
        <c:lblAlgn val="ctr"/>
        <c:lblOffset val="100"/>
        <c:noMultiLvlLbl val="0"/>
      </c:catAx>
      <c:valAx>
        <c:axId val="144597760"/>
        <c:scaling>
          <c:orientation val="minMax"/>
          <c:max val="14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crossAx val="144587776"/>
        <c:crosses val="max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3.10'!$G$4:$G$10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'Fig 3.10'!$H$4:$H$10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330176"/>
        <c:axId val="145331712"/>
      </c:barChart>
      <c:catAx>
        <c:axId val="14533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331712"/>
        <c:crosses val="autoZero"/>
        <c:auto val="1"/>
        <c:lblAlgn val="ctr"/>
        <c:lblOffset val="100"/>
        <c:noMultiLvlLbl val="0"/>
      </c:catAx>
      <c:valAx>
        <c:axId val="145331712"/>
        <c:scaling>
          <c:orientation val="minMax"/>
          <c:max val="5"/>
        </c:scaling>
        <c:delete val="0"/>
        <c:axPos val="l"/>
        <c:numFmt formatCode="General" sourceLinked="1"/>
        <c:majorTickMark val="out"/>
        <c:minorTickMark val="none"/>
        <c:tickLblPos val="nextTo"/>
        <c:crossAx val="145330176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3.14'!$B$6:$B$10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cat>
          <c:val>
            <c:numRef>
              <c:f>'Fig 3.14'!$C$6:$C$10</c:f>
              <c:numCache>
                <c:formatCode>0.000</c:formatCode>
                <c:ptCount val="5"/>
                <c:pt idx="0">
                  <c:v>0.24009999999999998</c:v>
                </c:pt>
                <c:pt idx="1">
                  <c:v>0.41159999999999991</c:v>
                </c:pt>
                <c:pt idx="2">
                  <c:v>0.2646</c:v>
                </c:pt>
                <c:pt idx="3">
                  <c:v>7.5599999999999987E-2</c:v>
                </c:pt>
                <c:pt idx="4">
                  <c:v>8.0999999999999961E-3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396864"/>
        <c:axId val="145398400"/>
      </c:barChart>
      <c:catAx>
        <c:axId val="14539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398400"/>
        <c:crosses val="autoZero"/>
        <c:auto val="1"/>
        <c:lblAlgn val="ctr"/>
        <c:lblOffset val="100"/>
        <c:noMultiLvlLbl val="0"/>
      </c:catAx>
      <c:valAx>
        <c:axId val="145398400"/>
        <c:scaling>
          <c:orientation val="minMax"/>
          <c:max val="0.5"/>
        </c:scaling>
        <c:delete val="0"/>
        <c:axPos val="l"/>
        <c:numFmt formatCode="0.0" sourceLinked="0"/>
        <c:majorTickMark val="out"/>
        <c:minorTickMark val="none"/>
        <c:tickLblPos val="nextTo"/>
        <c:crossAx val="145396864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3.14'!$F$6:$F$10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cat>
          <c:val>
            <c:numRef>
              <c:f>'Fig 3.14'!$G$6:$G$10</c:f>
              <c:numCache>
                <c:formatCode>0.000</c:formatCode>
                <c:ptCount val="5"/>
                <c:pt idx="0">
                  <c:v>6.25E-2</c:v>
                </c:pt>
                <c:pt idx="1">
                  <c:v>0.24999999999999994</c:v>
                </c:pt>
                <c:pt idx="2">
                  <c:v>0.375</c:v>
                </c:pt>
                <c:pt idx="3">
                  <c:v>0.25</c:v>
                </c:pt>
                <c:pt idx="4">
                  <c:v>6.25E-2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414016"/>
        <c:axId val="145415552"/>
      </c:barChart>
      <c:catAx>
        <c:axId val="145414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415552"/>
        <c:crosses val="autoZero"/>
        <c:auto val="1"/>
        <c:lblAlgn val="ctr"/>
        <c:lblOffset val="100"/>
        <c:noMultiLvlLbl val="0"/>
      </c:catAx>
      <c:valAx>
        <c:axId val="145415552"/>
        <c:scaling>
          <c:orientation val="minMax"/>
          <c:max val="0.5"/>
        </c:scaling>
        <c:delete val="0"/>
        <c:axPos val="l"/>
        <c:numFmt formatCode="0.0" sourceLinked="0"/>
        <c:majorTickMark val="out"/>
        <c:minorTickMark val="none"/>
        <c:tickLblPos val="nextTo"/>
        <c:crossAx val="145414016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3.14'!$J$6:$J$10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cat>
          <c:val>
            <c:numRef>
              <c:f>'Fig 3.14'!$K$6:$K$10</c:f>
              <c:numCache>
                <c:formatCode>0.000</c:formatCode>
                <c:ptCount val="5"/>
                <c:pt idx="0">
                  <c:v>8.100000000000003E-3</c:v>
                </c:pt>
                <c:pt idx="1">
                  <c:v>7.5600000000000056E-2</c:v>
                </c:pt>
                <c:pt idx="2">
                  <c:v>0.2646</c:v>
                </c:pt>
                <c:pt idx="3">
                  <c:v>0.41159999999999991</c:v>
                </c:pt>
                <c:pt idx="4">
                  <c:v>0.24009999999999992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8848"/>
        <c:axId val="145772928"/>
      </c:barChart>
      <c:catAx>
        <c:axId val="145758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772928"/>
        <c:crosses val="autoZero"/>
        <c:auto val="1"/>
        <c:lblAlgn val="ctr"/>
        <c:lblOffset val="100"/>
        <c:noMultiLvlLbl val="0"/>
      </c:catAx>
      <c:valAx>
        <c:axId val="145772928"/>
        <c:scaling>
          <c:orientation val="minMax"/>
          <c:max val="0.5"/>
        </c:scaling>
        <c:delete val="0"/>
        <c:axPos val="l"/>
        <c:numFmt formatCode="0.0" sourceLinked="0"/>
        <c:majorTickMark val="out"/>
        <c:minorTickMark val="none"/>
        <c:tickLblPos val="nextTo"/>
        <c:crossAx val="145758848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3.16'!$B$7:$B$13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cat>
          <c:val>
            <c:numRef>
              <c:f>'Fig 3.16'!$C$7:$C$13</c:f>
              <c:numCache>
                <c:formatCode>0.0000</c:formatCode>
                <c:ptCount val="7"/>
                <c:pt idx="0">
                  <c:v>5.9496567505720833E-2</c:v>
                </c:pt>
                <c:pt idx="1">
                  <c:v>0.25962138547950908</c:v>
                </c:pt>
                <c:pt idx="2">
                  <c:v>0.37861452049095051</c:v>
                </c:pt>
                <c:pt idx="3">
                  <c:v>0.23299355107135417</c:v>
                </c:pt>
                <c:pt idx="4">
                  <c:v>6.2408986894112707E-2</c:v>
                </c:pt>
                <c:pt idx="5">
                  <c:v>6.6569586020386899E-3</c:v>
                </c:pt>
                <c:pt idx="6">
                  <c:v>2.080299563137093E-4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809408"/>
        <c:axId val="145810944"/>
      </c:barChart>
      <c:catAx>
        <c:axId val="145809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810944"/>
        <c:crosses val="autoZero"/>
        <c:auto val="1"/>
        <c:lblAlgn val="ctr"/>
        <c:lblOffset val="100"/>
        <c:noMultiLvlLbl val="0"/>
      </c:catAx>
      <c:valAx>
        <c:axId val="145810944"/>
        <c:scaling>
          <c:orientation val="minMax"/>
          <c:max val="0.4"/>
        </c:scaling>
        <c:delete val="0"/>
        <c:axPos val="l"/>
        <c:numFmt formatCode="0.0" sourceLinked="0"/>
        <c:majorTickMark val="out"/>
        <c:minorTickMark val="none"/>
        <c:tickLblPos val="nextTo"/>
        <c:crossAx val="145809408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3.16'!$F$7:$F$13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cat>
          <c:val>
            <c:numRef>
              <c:f>'Fig 3.16'!$G$7:$G$13</c:f>
              <c:numCache>
                <c:formatCode>0.0000</c:formatCode>
                <c:ptCount val="7"/>
                <c:pt idx="0">
                  <c:v>6.8649885583524041E-3</c:v>
                </c:pt>
                <c:pt idx="1">
                  <c:v>7.0611310885910439E-2</c:v>
                </c:pt>
                <c:pt idx="2">
                  <c:v>0.242726381170317</c:v>
                </c:pt>
                <c:pt idx="3">
                  <c:v>0.35959463877083997</c:v>
                </c:pt>
                <c:pt idx="4">
                  <c:v>0.242726381170317</c:v>
                </c:pt>
                <c:pt idx="5">
                  <c:v>7.0611310885910439E-2</c:v>
                </c:pt>
                <c:pt idx="6">
                  <c:v>6.8649885583524049E-3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117376"/>
        <c:axId val="146118912"/>
      </c:barChart>
      <c:catAx>
        <c:axId val="146117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6118912"/>
        <c:crosses val="autoZero"/>
        <c:auto val="1"/>
        <c:lblAlgn val="ctr"/>
        <c:lblOffset val="100"/>
        <c:noMultiLvlLbl val="0"/>
      </c:catAx>
      <c:valAx>
        <c:axId val="146118912"/>
        <c:scaling>
          <c:orientation val="minMax"/>
          <c:max val="0.4"/>
        </c:scaling>
        <c:delete val="0"/>
        <c:axPos val="l"/>
        <c:numFmt formatCode="0.0" sourceLinked="0"/>
        <c:majorTickMark val="out"/>
        <c:minorTickMark val="none"/>
        <c:tickLblPos val="nextTo"/>
        <c:crossAx val="146117376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3.16'!$J$7:$J$13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cat>
          <c:val>
            <c:numRef>
              <c:f>'Fig 3.16'!$K$7:$K$13</c:f>
              <c:numCache>
                <c:formatCode>0.0000</c:formatCode>
                <c:ptCount val="7"/>
                <c:pt idx="0">
                  <c:v>2.080299563137093E-4</c:v>
                </c:pt>
                <c:pt idx="1">
                  <c:v>6.656958602038689E-3</c:v>
                </c:pt>
                <c:pt idx="2">
                  <c:v>6.24089868941127E-2</c:v>
                </c:pt>
                <c:pt idx="3">
                  <c:v>0.23299355107135414</c:v>
                </c:pt>
                <c:pt idx="4">
                  <c:v>0.37861452049095051</c:v>
                </c:pt>
                <c:pt idx="5">
                  <c:v>0.25962138547950908</c:v>
                </c:pt>
                <c:pt idx="6">
                  <c:v>5.9496567505720833E-2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134528"/>
        <c:axId val="146136064"/>
      </c:barChart>
      <c:catAx>
        <c:axId val="146134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6136064"/>
        <c:crosses val="autoZero"/>
        <c:auto val="1"/>
        <c:lblAlgn val="ctr"/>
        <c:lblOffset val="100"/>
        <c:noMultiLvlLbl val="0"/>
      </c:catAx>
      <c:valAx>
        <c:axId val="146136064"/>
        <c:scaling>
          <c:orientation val="minMax"/>
          <c:max val="0.4"/>
        </c:scaling>
        <c:delete val="0"/>
        <c:axPos val="l"/>
        <c:numFmt formatCode="0.0" sourceLinked="0"/>
        <c:majorTickMark val="out"/>
        <c:minorTickMark val="none"/>
        <c:tickLblPos val="nextTo"/>
        <c:crossAx val="146134528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</c:spPr>
          <c:invertIfNegative val="0"/>
          <c:cat>
            <c:numRef>
              <c:f>'Fig 3.17'!$F$4:$F$11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'Fig 3.17'!$G$4:$G$11</c:f>
              <c:numCache>
                <c:formatCode>0.0000000000</c:formatCode>
                <c:ptCount val="8"/>
                <c:pt idx="0">
                  <c:v>0.12399327260403088</c:v>
                </c:pt>
                <c:pt idx="1">
                  <c:v>0.31447569138703485</c:v>
                </c:pt>
                <c:pt idx="2">
                  <c:v>0.32346071114095015</c:v>
                </c:pt>
                <c:pt idx="3">
                  <c:v>0.17463841211835335</c:v>
                </c:pt>
                <c:pt idx="4">
                  <c:v>5.3361737036163558E-2</c:v>
                </c:pt>
                <c:pt idx="5">
                  <c:v>9.2103820089816518E-3</c:v>
                </c:pt>
                <c:pt idx="6">
                  <c:v>8.2976414495330238E-4</c:v>
                </c:pt>
                <c:pt idx="7">
                  <c:v>3.0029559531643312E-5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266752"/>
        <c:axId val="145637760"/>
      </c:barChart>
      <c:catAx>
        <c:axId val="146266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637760"/>
        <c:crosses val="autoZero"/>
        <c:auto val="1"/>
        <c:lblAlgn val="ctr"/>
        <c:lblOffset val="100"/>
        <c:noMultiLvlLbl val="0"/>
      </c:catAx>
      <c:valAx>
        <c:axId val="145637760"/>
        <c:scaling>
          <c:orientation val="minMax"/>
        </c:scaling>
        <c:delete val="0"/>
        <c:axPos val="l"/>
        <c:numFmt formatCode="0.00" sourceLinked="0"/>
        <c:majorTickMark val="out"/>
        <c:minorTickMark val="none"/>
        <c:tickLblPos val="nextTo"/>
        <c:crossAx val="146266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</c:spPr>
          <c:invertIfNegative val="0"/>
          <c:cat>
            <c:numRef>
              <c:f>'Fig 3.17'!$F$4:$F$11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'Fig 3.17'!$H$4:$H$11</c:f>
              <c:numCache>
                <c:formatCode>0.00000000</c:formatCode>
                <c:ptCount val="8"/>
                <c:pt idx="0">
                  <c:v>0.13348388671875</c:v>
                </c:pt>
                <c:pt idx="1">
                  <c:v>0.31146240234375006</c:v>
                </c:pt>
                <c:pt idx="2">
                  <c:v>0.31146240234375006</c:v>
                </c:pt>
                <c:pt idx="3">
                  <c:v>0.17303466796875006</c:v>
                </c:pt>
                <c:pt idx="4">
                  <c:v>5.7678222656250028E-2</c:v>
                </c:pt>
                <c:pt idx="5">
                  <c:v>1.1535644531250009E-2</c:v>
                </c:pt>
                <c:pt idx="6">
                  <c:v>1.2817382812500002E-3</c:v>
                </c:pt>
                <c:pt idx="7">
                  <c:v>6.1035156250000027E-5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649024"/>
        <c:axId val="145654912"/>
      </c:barChart>
      <c:catAx>
        <c:axId val="145649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654912"/>
        <c:crosses val="autoZero"/>
        <c:auto val="1"/>
        <c:lblAlgn val="ctr"/>
        <c:lblOffset val="100"/>
        <c:noMultiLvlLbl val="0"/>
      </c:catAx>
      <c:valAx>
        <c:axId val="145654912"/>
        <c:scaling>
          <c:orientation val="minMax"/>
        </c:scaling>
        <c:delete val="0"/>
        <c:axPos val="l"/>
        <c:numFmt formatCode="0.00" sourceLinked="0"/>
        <c:majorTickMark val="out"/>
        <c:minorTickMark val="none"/>
        <c:tickLblPos val="nextTo"/>
        <c:crossAx val="145649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3.18'!$A$5:$A$17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'Fig 3.18'!$B$5:$B$17</c:f>
              <c:numCache>
                <c:formatCode>General</c:formatCode>
                <c:ptCount val="13"/>
                <c:pt idx="0">
                  <c:v>4.5049202393557801E-2</c:v>
                </c:pt>
                <c:pt idx="1">
                  <c:v>0.1396525274200292</c:v>
                </c:pt>
                <c:pt idx="2">
                  <c:v>0.21646141750104531</c:v>
                </c:pt>
                <c:pt idx="3">
                  <c:v>0.22367679808441346</c:v>
                </c:pt>
                <c:pt idx="4">
                  <c:v>0.17334951851542044</c:v>
                </c:pt>
                <c:pt idx="5">
                  <c:v>0.10747670147956066</c:v>
                </c:pt>
                <c:pt idx="6">
                  <c:v>5.552962909777303E-2</c:v>
                </c:pt>
                <c:pt idx="7">
                  <c:v>2.4591692886156646E-2</c:v>
                </c:pt>
                <c:pt idx="8">
                  <c:v>9.5292809933856942E-3</c:v>
                </c:pt>
                <c:pt idx="9">
                  <c:v>3.2823078977217385E-3</c:v>
                </c:pt>
                <c:pt idx="10">
                  <c:v>1.0175154482937401E-3</c:v>
                </c:pt>
                <c:pt idx="11">
                  <c:v>2.8675435361005325E-4</c:v>
                </c:pt>
                <c:pt idx="12">
                  <c:v>7.4078208015930494E-5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11872"/>
        <c:axId val="145713408"/>
      </c:barChart>
      <c:catAx>
        <c:axId val="14571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713408"/>
        <c:crosses val="autoZero"/>
        <c:auto val="1"/>
        <c:lblAlgn val="ctr"/>
        <c:lblOffset val="100"/>
        <c:noMultiLvlLbl val="0"/>
      </c:catAx>
      <c:valAx>
        <c:axId val="145713408"/>
        <c:scaling>
          <c:orientation val="minMax"/>
        </c:scaling>
        <c:delete val="0"/>
        <c:axPos val="l"/>
        <c:numFmt formatCode="#,##0.00" sourceLinked="0"/>
        <c:majorTickMark val="out"/>
        <c:minorTickMark val="none"/>
        <c:tickLblPos val="nextTo"/>
        <c:crossAx val="145711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numRef>
              <c:f>'Fig 3.1'!$B$12:$B$20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'Fig 3.1'!$C$12:$C$20</c:f>
              <c:numCache>
                <c:formatCode>General</c:formatCode>
                <c:ptCount val="9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10</c:v>
                </c:pt>
                <c:pt idx="6">
                  <c:v>6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4.9792531120332099E-2"/>
          <c:y val="0.86747325259041508"/>
          <c:w val="0.89626730268674859"/>
          <c:h val="9.6385963802717453E-2"/>
        </c:manualLayout>
      </c:layout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zero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3.19'!$A$8:$A$58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cat>
          <c:val>
            <c:numRef>
              <c:f>'Fig 3.19'!$B$8:$B$58</c:f>
              <c:numCache>
                <c:formatCode>General</c:formatCode>
                <c:ptCount val="51"/>
                <c:pt idx="0">
                  <c:v>2.0611536224385579E-9</c:v>
                </c:pt>
                <c:pt idx="1">
                  <c:v>4.1223072448771152E-8</c:v>
                </c:pt>
                <c:pt idx="2">
                  <c:v>4.1223072448771121E-7</c:v>
                </c:pt>
                <c:pt idx="3">
                  <c:v>2.7482048299180789E-6</c:v>
                </c:pt>
                <c:pt idx="4">
                  <c:v>1.3741024149590403E-5</c:v>
                </c:pt>
                <c:pt idx="5">
                  <c:v>5.4964096598361591E-5</c:v>
                </c:pt>
                <c:pt idx="6">
                  <c:v>1.8321365532787196E-4</c:v>
                </c:pt>
                <c:pt idx="7">
                  <c:v>5.2346758665106302E-4</c:v>
                </c:pt>
                <c:pt idx="8">
                  <c:v>1.3086689666276553E-3</c:v>
                </c:pt>
                <c:pt idx="9">
                  <c:v>2.9081532591725681E-3</c:v>
                </c:pt>
                <c:pt idx="10">
                  <c:v>5.8163065183451353E-3</c:v>
                </c:pt>
                <c:pt idx="11">
                  <c:v>1.0575102760627515E-2</c:v>
                </c:pt>
                <c:pt idx="12">
                  <c:v>1.7625171267712545E-2</c:v>
                </c:pt>
                <c:pt idx="13">
                  <c:v>2.7115648104173135E-2</c:v>
                </c:pt>
                <c:pt idx="14">
                  <c:v>3.8736640148818745E-2</c:v>
                </c:pt>
                <c:pt idx="15">
                  <c:v>5.1648853531758354E-2</c:v>
                </c:pt>
                <c:pt idx="16">
                  <c:v>6.4561066914697929E-2</c:v>
                </c:pt>
                <c:pt idx="17">
                  <c:v>7.595419637023286E-2</c:v>
                </c:pt>
                <c:pt idx="18">
                  <c:v>8.4393551522480972E-2</c:v>
                </c:pt>
                <c:pt idx="19">
                  <c:v>8.8835317392085208E-2</c:v>
                </c:pt>
                <c:pt idx="20">
                  <c:v>8.8835317392085222E-2</c:v>
                </c:pt>
                <c:pt idx="21">
                  <c:v>8.4605064182938283E-2</c:v>
                </c:pt>
                <c:pt idx="22">
                  <c:v>7.6913694711762098E-2</c:v>
                </c:pt>
                <c:pt idx="23">
                  <c:v>6.6881473662401839E-2</c:v>
                </c:pt>
                <c:pt idx="24">
                  <c:v>5.5734561385334863E-2</c:v>
                </c:pt>
                <c:pt idx="25">
                  <c:v>4.4587649108267881E-2</c:v>
                </c:pt>
                <c:pt idx="26">
                  <c:v>3.4298191621744509E-2</c:v>
                </c:pt>
                <c:pt idx="27">
                  <c:v>2.5406067867958917E-2</c:v>
                </c:pt>
                <c:pt idx="28">
                  <c:v>1.8147191334256366E-2</c:v>
                </c:pt>
                <c:pt idx="29">
                  <c:v>1.2515304368452655E-2</c:v>
                </c:pt>
                <c:pt idx="30">
                  <c:v>8.3435362456351133E-3</c:v>
                </c:pt>
                <c:pt idx="31">
                  <c:v>5.3829266100871558E-3</c:v>
                </c:pt>
                <c:pt idx="32">
                  <c:v>3.3643291313044709E-3</c:v>
                </c:pt>
                <c:pt idx="33">
                  <c:v>2.0389873523057505E-3</c:v>
                </c:pt>
                <c:pt idx="34">
                  <c:v>1.199404324885734E-3</c:v>
                </c:pt>
                <c:pt idx="35">
                  <c:v>6.8537389993470344E-4</c:v>
                </c:pt>
                <c:pt idx="36">
                  <c:v>3.8076327774150232E-4</c:v>
                </c:pt>
                <c:pt idx="37">
                  <c:v>2.0581798796837891E-4</c:v>
                </c:pt>
                <c:pt idx="38">
                  <c:v>1.0832525682546335E-4</c:v>
                </c:pt>
                <c:pt idx="39">
                  <c:v>5.5551413756647715E-5</c:v>
                </c:pt>
                <c:pt idx="40">
                  <c:v>2.7775706878323834E-5</c:v>
                </c:pt>
                <c:pt idx="41">
                  <c:v>1.3549125306499445E-5</c:v>
                </c:pt>
                <c:pt idx="42">
                  <c:v>6.4519644316664028E-6</c:v>
                </c:pt>
                <c:pt idx="43">
                  <c:v>3.0009136891471711E-6</c:v>
                </c:pt>
                <c:pt idx="44">
                  <c:v>1.3640516768850688E-6</c:v>
                </c:pt>
                <c:pt idx="45">
                  <c:v>6.0624518972670115E-7</c:v>
                </c:pt>
                <c:pt idx="46">
                  <c:v>2.6358486509856742E-7</c:v>
                </c:pt>
                <c:pt idx="47">
                  <c:v>1.1216377238236792E-7</c:v>
                </c:pt>
                <c:pt idx="48">
                  <c:v>4.6734905159320215E-8</c:v>
                </c:pt>
                <c:pt idx="49">
                  <c:v>1.9075471493599922E-8</c:v>
                </c:pt>
                <c:pt idx="50">
                  <c:v>7.6301885974399753E-9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49888"/>
        <c:axId val="145751424"/>
      </c:barChart>
      <c:catAx>
        <c:axId val="145749888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crossAx val="145751424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45751424"/>
        <c:scaling>
          <c:orientation val="minMax"/>
          <c:max val="0.1"/>
        </c:scaling>
        <c:delete val="0"/>
        <c:axPos val="l"/>
        <c:numFmt formatCode="#,##0.00" sourceLinked="0"/>
        <c:majorTickMark val="out"/>
        <c:minorTickMark val="none"/>
        <c:tickLblPos val="nextTo"/>
        <c:crossAx val="145749888"/>
        <c:crosses val="autoZero"/>
        <c:crossBetween val="between"/>
        <c:majorUnit val="2.0000000000000011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3.20'!$D$4:$D$42</c:f>
              <c:numCache>
                <c:formatCode>General</c:formatCode>
                <c:ptCount val="39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32</c:v>
                </c:pt>
                <c:pt idx="21">
                  <c:v>33</c:v>
                </c:pt>
                <c:pt idx="22">
                  <c:v>34</c:v>
                </c:pt>
                <c:pt idx="23">
                  <c:v>35</c:v>
                </c:pt>
                <c:pt idx="24">
                  <c:v>36</c:v>
                </c:pt>
                <c:pt idx="25">
                  <c:v>37</c:v>
                </c:pt>
                <c:pt idx="26">
                  <c:v>38</c:v>
                </c:pt>
                <c:pt idx="27">
                  <c:v>39</c:v>
                </c:pt>
                <c:pt idx="28">
                  <c:v>40</c:v>
                </c:pt>
                <c:pt idx="29">
                  <c:v>41</c:v>
                </c:pt>
                <c:pt idx="30">
                  <c:v>42</c:v>
                </c:pt>
                <c:pt idx="31">
                  <c:v>43</c:v>
                </c:pt>
                <c:pt idx="32">
                  <c:v>44</c:v>
                </c:pt>
                <c:pt idx="33">
                  <c:v>45</c:v>
                </c:pt>
                <c:pt idx="34">
                  <c:v>46</c:v>
                </c:pt>
                <c:pt idx="35">
                  <c:v>47</c:v>
                </c:pt>
                <c:pt idx="36">
                  <c:v>48</c:v>
                </c:pt>
                <c:pt idx="37">
                  <c:v>49</c:v>
                </c:pt>
                <c:pt idx="38">
                  <c:v>50</c:v>
                </c:pt>
              </c:numCache>
            </c:numRef>
          </c:cat>
          <c:val>
            <c:numRef>
              <c:f>'Fig 3.20'!$E$4:$E$42</c:f>
              <c:numCache>
                <c:formatCode>General</c:formatCode>
                <c:ptCount val="39"/>
                <c:pt idx="0">
                  <c:v>1.0382062415205684E-4</c:v>
                </c:pt>
                <c:pt idx="1">
                  <c:v>2.3958605573551602E-4</c:v>
                </c:pt>
                <c:pt idx="2">
                  <c:v>5.1339869086181945E-4</c:v>
                </c:pt>
                <c:pt idx="3">
                  <c:v>1.0267973817236391E-3</c:v>
                </c:pt>
                <c:pt idx="4">
                  <c:v>1.9252450907318271E-3</c:v>
                </c:pt>
                <c:pt idx="5">
                  <c:v>3.3974913365855718E-3</c:v>
                </c:pt>
                <c:pt idx="6">
                  <c:v>5.6624855609759559E-3</c:v>
                </c:pt>
                <c:pt idx="7">
                  <c:v>8.9407666752252049E-3</c:v>
                </c:pt>
                <c:pt idx="8">
                  <c:v>1.34111500128378E-2</c:v>
                </c:pt>
                <c:pt idx="9">
                  <c:v>1.9158785732625416E-2</c:v>
                </c:pt>
                <c:pt idx="10">
                  <c:v>2.6125616908125565E-2</c:v>
                </c:pt>
                <c:pt idx="11">
                  <c:v>3.4076891619294218E-2</c:v>
                </c:pt>
                <c:pt idx="12">
                  <c:v>4.2596114524117774E-2</c:v>
                </c:pt>
                <c:pt idx="13">
                  <c:v>5.1115337428941282E-2</c:v>
                </c:pt>
                <c:pt idx="14">
                  <c:v>5.8979235494932301E-2</c:v>
                </c:pt>
                <c:pt idx="15">
                  <c:v>6.5532483883258094E-2</c:v>
                </c:pt>
                <c:pt idx="16">
                  <c:v>7.0213375589205124E-2</c:v>
                </c:pt>
                <c:pt idx="17">
                  <c:v>7.2634526471591493E-2</c:v>
                </c:pt>
                <c:pt idx="18">
                  <c:v>7.2634526471591507E-2</c:v>
                </c:pt>
                <c:pt idx="19">
                  <c:v>7.0291477230572413E-2</c:v>
                </c:pt>
                <c:pt idx="20">
                  <c:v>6.589825990366166E-2</c:v>
                </c:pt>
                <c:pt idx="21">
                  <c:v>5.9907509003328779E-2</c:v>
                </c:pt>
                <c:pt idx="22">
                  <c:v>5.2859566767643008E-2</c:v>
                </c:pt>
                <c:pt idx="23">
                  <c:v>4.5308200086551176E-2</c:v>
                </c:pt>
                <c:pt idx="24">
                  <c:v>3.7756833405459315E-2</c:v>
                </c:pt>
                <c:pt idx="25">
                  <c:v>3.0613648707129171E-2</c:v>
                </c:pt>
                <c:pt idx="26">
                  <c:v>2.4168670031944072E-2</c:v>
                </c:pt>
                <c:pt idx="27">
                  <c:v>1.8591284639956965E-2</c:v>
                </c:pt>
                <c:pt idx="28">
                  <c:v>1.3943463479967748E-2</c:v>
                </c:pt>
                <c:pt idx="29">
                  <c:v>1.0202534253634935E-2</c:v>
                </c:pt>
                <c:pt idx="30">
                  <c:v>7.2875244668820999E-3</c:v>
                </c:pt>
                <c:pt idx="31">
                  <c:v>5.084319395499139E-3</c:v>
                </c:pt>
                <c:pt idx="32">
                  <c:v>3.4665814060221363E-3</c:v>
                </c:pt>
                <c:pt idx="33">
                  <c:v>2.3110542706814285E-3</c:v>
                </c:pt>
                <c:pt idx="34">
                  <c:v>1.5072093069661463E-3</c:v>
                </c:pt>
                <c:pt idx="35">
                  <c:v>9.6204849380817834E-4</c:v>
                </c:pt>
                <c:pt idx="36">
                  <c:v>6.0128030863011012E-4</c:v>
                </c:pt>
                <c:pt idx="37">
                  <c:v>3.6813080120210871E-4</c:v>
                </c:pt>
                <c:pt idx="38">
                  <c:v>2.2087848072126524E-4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886208"/>
        <c:axId val="145892096"/>
      </c:barChart>
      <c:catAx>
        <c:axId val="14588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crossAx val="145892096"/>
        <c:crosses val="autoZero"/>
        <c:auto val="1"/>
        <c:lblAlgn val="ctr"/>
        <c:lblOffset val="100"/>
        <c:tickLblSkip val="5"/>
        <c:noMultiLvlLbl val="0"/>
      </c:catAx>
      <c:valAx>
        <c:axId val="145892096"/>
        <c:scaling>
          <c:orientation val="minMax"/>
          <c:max val="8.0000000000000043E-2"/>
          <c:min val="0"/>
        </c:scaling>
        <c:delete val="0"/>
        <c:axPos val="l"/>
        <c:numFmt formatCode="General" sourceLinked="1"/>
        <c:majorTickMark val="none"/>
        <c:minorTickMark val="none"/>
        <c:tickLblPos val="none"/>
        <c:crossAx val="145886208"/>
        <c:crosses val="autoZero"/>
        <c:crossBetween val="between"/>
        <c:majorUnit val="2.0000000000000011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222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3.25'!$B$7:$B$27</c:f>
              <c:numCache>
                <c:formatCode>General</c:formatCode>
                <c:ptCount val="2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1.6</c:v>
                </c:pt>
                <c:pt idx="9">
                  <c:v>1.8</c:v>
                </c:pt>
                <c:pt idx="10">
                  <c:v>2</c:v>
                </c:pt>
                <c:pt idx="11">
                  <c:v>2.2000000000000002</c:v>
                </c:pt>
                <c:pt idx="12">
                  <c:v>2.4</c:v>
                </c:pt>
                <c:pt idx="13">
                  <c:v>2.6</c:v>
                </c:pt>
                <c:pt idx="14">
                  <c:v>2.8</c:v>
                </c:pt>
                <c:pt idx="15">
                  <c:v>3</c:v>
                </c:pt>
                <c:pt idx="16">
                  <c:v>3.2</c:v>
                </c:pt>
                <c:pt idx="17">
                  <c:v>3.4</c:v>
                </c:pt>
                <c:pt idx="18">
                  <c:v>3.6</c:v>
                </c:pt>
                <c:pt idx="19">
                  <c:v>3.8</c:v>
                </c:pt>
                <c:pt idx="20">
                  <c:v>4</c:v>
                </c:pt>
              </c:numCache>
            </c:numRef>
          </c:xVal>
          <c:yVal>
            <c:numRef>
              <c:f>'Fig 3.25'!$C$7:$C$27</c:f>
              <c:numCache>
                <c:formatCode>General</c:formatCode>
                <c:ptCount val="21"/>
                <c:pt idx="0">
                  <c:v>0.8</c:v>
                </c:pt>
                <c:pt idx="1">
                  <c:v>0.68171503117296917</c:v>
                </c:pt>
                <c:pt idx="2">
                  <c:v>0.58091922965895271</c:v>
                </c:pt>
                <c:pt idx="3">
                  <c:v>0.49502671344491267</c:v>
                </c:pt>
                <c:pt idx="4">
                  <c:v>0.42183393923443885</c:v>
                </c:pt>
                <c:pt idx="5">
                  <c:v>0.35946317129377725</c:v>
                </c:pt>
                <c:pt idx="6">
                  <c:v>0.30631430878008969</c:v>
                </c:pt>
                <c:pt idx="7">
                  <c:v>0.26102383569843163</c:v>
                </c:pt>
                <c:pt idx="8">
                  <c:v>0.22242984036255528</c:v>
                </c:pt>
                <c:pt idx="9">
                  <c:v>0.18954220694569737</c:v>
                </c:pt>
                <c:pt idx="10">
                  <c:v>0.16151721439572431</c:v>
                </c:pt>
                <c:pt idx="11">
                  <c:v>0.1376358910584404</c:v>
                </c:pt>
                <c:pt idx="12">
                  <c:v>0.11728556970428013</c:v>
                </c:pt>
                <c:pt idx="13">
                  <c:v>9.9944169758865942E-2</c:v>
                </c:pt>
                <c:pt idx="14">
                  <c:v>8.5166803503402277E-2</c:v>
                </c:pt>
                <c:pt idx="15">
                  <c:v>7.2574362631529984E-2</c:v>
                </c:pt>
                <c:pt idx="16">
                  <c:v>6.1843792354639771E-2</c:v>
                </c:pt>
                <c:pt idx="17">
                  <c:v>5.2699803541122359E-2</c:v>
                </c:pt>
                <c:pt idx="18">
                  <c:v>4.4907810267306968E-2</c:v>
                </c:pt>
                <c:pt idx="19">
                  <c:v>3.8267911595358695E-2</c:v>
                </c:pt>
                <c:pt idx="20">
                  <c:v>3.2609763182692972E-2</c:v>
                </c:pt>
              </c:numCache>
            </c:numRef>
          </c:yVal>
          <c:smooth val="1"/>
        </c:ser>
        <c:ser>
          <c:idx val="1"/>
          <c:order val="1"/>
          <c:spPr>
            <a:ln w="2222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3.25'!$B$7:$B$27</c:f>
              <c:numCache>
                <c:formatCode>General</c:formatCode>
                <c:ptCount val="2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1.6</c:v>
                </c:pt>
                <c:pt idx="9">
                  <c:v>1.8</c:v>
                </c:pt>
                <c:pt idx="10">
                  <c:v>2</c:v>
                </c:pt>
                <c:pt idx="11">
                  <c:v>2.2000000000000002</c:v>
                </c:pt>
                <c:pt idx="12">
                  <c:v>2.4</c:v>
                </c:pt>
                <c:pt idx="13">
                  <c:v>2.6</c:v>
                </c:pt>
                <c:pt idx="14">
                  <c:v>2.8</c:v>
                </c:pt>
                <c:pt idx="15">
                  <c:v>3</c:v>
                </c:pt>
                <c:pt idx="16">
                  <c:v>3.2</c:v>
                </c:pt>
                <c:pt idx="17">
                  <c:v>3.4</c:v>
                </c:pt>
                <c:pt idx="18">
                  <c:v>3.6</c:v>
                </c:pt>
                <c:pt idx="19">
                  <c:v>3.8</c:v>
                </c:pt>
                <c:pt idx="20">
                  <c:v>4</c:v>
                </c:pt>
              </c:numCache>
            </c:numRef>
          </c:xVal>
          <c:yVal>
            <c:numRef>
              <c:f>'Fig 3.25'!$D$7:$D$27</c:f>
              <c:numCache>
                <c:formatCode>General</c:formatCode>
                <c:ptCount val="21"/>
                <c:pt idx="0">
                  <c:v>1.4</c:v>
                </c:pt>
                <c:pt idx="1">
                  <c:v>1.0580972380380156</c:v>
                </c:pt>
                <c:pt idx="2">
                  <c:v>0.79969268938834082</c:v>
                </c:pt>
                <c:pt idx="3">
                  <c:v>0.60439473280071154</c:v>
                </c:pt>
                <c:pt idx="4">
                  <c:v>0.45679171247225531</c:v>
                </c:pt>
                <c:pt idx="5">
                  <c:v>0.34523574951824909</c:v>
                </c:pt>
                <c:pt idx="6">
                  <c:v>0.26092356645517395</c:v>
                </c:pt>
                <c:pt idx="7">
                  <c:v>0.19720178928946303</c:v>
                </c:pt>
                <c:pt idx="8">
                  <c:v>0.14904190613095397</c:v>
                </c:pt>
                <c:pt idx="9">
                  <c:v>0.1126434494493454</c:v>
                </c:pt>
                <c:pt idx="10">
                  <c:v>8.5134087675305156E-2</c:v>
                </c:pt>
                <c:pt idx="11">
                  <c:v>6.4342959308661879E-2</c:v>
                </c:pt>
                <c:pt idx="12">
                  <c:v>4.8629362522633987E-2</c:v>
                </c:pt>
                <c:pt idx="13">
                  <c:v>3.6753281551963154E-2</c:v>
                </c:pt>
                <c:pt idx="14">
                  <c:v>2.7777532642118415E-2</c:v>
                </c:pt>
                <c:pt idx="15">
                  <c:v>2.0993807548668801E-2</c:v>
                </c:pt>
                <c:pt idx="16">
                  <c:v>1.5866778416534357E-2</c:v>
                </c:pt>
                <c:pt idx="17">
                  <c:v>1.1991853156497284E-2</c:v>
                </c:pt>
                <c:pt idx="18">
                  <c:v>9.0632476456051665E-3</c:v>
                </c:pt>
                <c:pt idx="19">
                  <c:v>6.8498552153352715E-3</c:v>
                </c:pt>
                <c:pt idx="20">
                  <c:v>5.1770092030761043E-3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930880"/>
        <c:axId val="145940864"/>
      </c:scatterChart>
      <c:valAx>
        <c:axId val="145930880"/>
        <c:scaling>
          <c:orientation val="minMax"/>
          <c:max val="4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5940864"/>
        <c:crosses val="autoZero"/>
        <c:crossBetween val="midCat"/>
        <c:majorUnit val="1"/>
      </c:valAx>
      <c:valAx>
        <c:axId val="145940864"/>
        <c:scaling>
          <c:orientation val="minMax"/>
          <c:max val="1.4"/>
        </c:scaling>
        <c:delete val="0"/>
        <c:axPos val="l"/>
        <c:numFmt formatCode="General" sourceLinked="1"/>
        <c:majorTickMark val="out"/>
        <c:minorTickMark val="none"/>
        <c:tickLblPos val="nextTo"/>
        <c:crossAx val="1459308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222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3.26'!$B$7:$B$47</c:f>
              <c:numCache>
                <c:formatCode>General</c:formatCode>
                <c:ptCount val="4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1.6</c:v>
                </c:pt>
                <c:pt idx="9">
                  <c:v>1.8</c:v>
                </c:pt>
                <c:pt idx="10">
                  <c:v>2</c:v>
                </c:pt>
                <c:pt idx="11">
                  <c:v>2.2000000000000002</c:v>
                </c:pt>
                <c:pt idx="12">
                  <c:v>2.4</c:v>
                </c:pt>
                <c:pt idx="13">
                  <c:v>2.6</c:v>
                </c:pt>
                <c:pt idx="14">
                  <c:v>2.8</c:v>
                </c:pt>
                <c:pt idx="15">
                  <c:v>3</c:v>
                </c:pt>
                <c:pt idx="16">
                  <c:v>3.2</c:v>
                </c:pt>
                <c:pt idx="17">
                  <c:v>3.4</c:v>
                </c:pt>
                <c:pt idx="18">
                  <c:v>3.6</c:v>
                </c:pt>
                <c:pt idx="19">
                  <c:v>3.8</c:v>
                </c:pt>
                <c:pt idx="20">
                  <c:v>4</c:v>
                </c:pt>
                <c:pt idx="21">
                  <c:v>4.2</c:v>
                </c:pt>
                <c:pt idx="22">
                  <c:v>4.4000000000000004</c:v>
                </c:pt>
                <c:pt idx="23">
                  <c:v>4.5999999999999996</c:v>
                </c:pt>
                <c:pt idx="24">
                  <c:v>4.8</c:v>
                </c:pt>
                <c:pt idx="25">
                  <c:v>5</c:v>
                </c:pt>
                <c:pt idx="26">
                  <c:v>5.2</c:v>
                </c:pt>
                <c:pt idx="27">
                  <c:v>5.4</c:v>
                </c:pt>
                <c:pt idx="28">
                  <c:v>5.6</c:v>
                </c:pt>
                <c:pt idx="29">
                  <c:v>5.8</c:v>
                </c:pt>
                <c:pt idx="30">
                  <c:v>6</c:v>
                </c:pt>
                <c:pt idx="31">
                  <c:v>6.2</c:v>
                </c:pt>
                <c:pt idx="32">
                  <c:v>6.4</c:v>
                </c:pt>
                <c:pt idx="33">
                  <c:v>6.6</c:v>
                </c:pt>
                <c:pt idx="34">
                  <c:v>6.8</c:v>
                </c:pt>
                <c:pt idx="35">
                  <c:v>6.9999999999999902</c:v>
                </c:pt>
                <c:pt idx="36">
                  <c:v>7.1999999999999797</c:v>
                </c:pt>
                <c:pt idx="37">
                  <c:v>7.3999999999999702</c:v>
                </c:pt>
                <c:pt idx="38">
                  <c:v>7.5999999999999597</c:v>
                </c:pt>
                <c:pt idx="39">
                  <c:v>7.7999999999999501</c:v>
                </c:pt>
                <c:pt idx="40">
                  <c:v>7.9999999999999396</c:v>
                </c:pt>
              </c:numCache>
            </c:numRef>
          </c:xVal>
          <c:yVal>
            <c:numRef>
              <c:f>'Fig 3.26'!$C$7:$C$47</c:f>
              <c:numCache>
                <c:formatCode>General</c:formatCode>
                <c:ptCount val="41"/>
                <c:pt idx="0">
                  <c:v>0.25</c:v>
                </c:pt>
                <c:pt idx="1">
                  <c:v>0.2378073561251785</c:v>
                </c:pt>
                <c:pt idx="2">
                  <c:v>0.22620935450898988</c:v>
                </c:pt>
                <c:pt idx="3">
                  <c:v>0.21517699410626445</c:v>
                </c:pt>
                <c:pt idx="4">
                  <c:v>0.20468268826949546</c:v>
                </c:pt>
                <c:pt idx="5">
                  <c:v>0.19470019576785122</c:v>
                </c:pt>
                <c:pt idx="6">
                  <c:v>0.18520455517042947</c:v>
                </c:pt>
                <c:pt idx="7">
                  <c:v>0.17617202242967836</c:v>
                </c:pt>
                <c:pt idx="8">
                  <c:v>0.16758001150890983</c:v>
                </c:pt>
                <c:pt idx="9">
                  <c:v>0.15940703790544333</c:v>
                </c:pt>
                <c:pt idx="10">
                  <c:v>0.15163266492815836</c:v>
                </c:pt>
                <c:pt idx="11">
                  <c:v>0.14423745259512166</c:v>
                </c:pt>
                <c:pt idx="12">
                  <c:v>0.1372029090235066</c:v>
                </c:pt>
                <c:pt idx="13">
                  <c:v>0.13051144419025401</c:v>
                </c:pt>
                <c:pt idx="14">
                  <c:v>0.12414632594785238</c:v>
                </c:pt>
                <c:pt idx="15">
                  <c:v>0.11809163818525367</c:v>
                </c:pt>
                <c:pt idx="16">
                  <c:v>0.11233224102930539</c:v>
                </c:pt>
                <c:pt idx="17">
                  <c:v>0.10685373298718168</c:v>
                </c:pt>
                <c:pt idx="18">
                  <c:v>0.10164241493514978</c:v>
                </c:pt>
                <c:pt idx="19">
                  <c:v>9.6685255863625308E-2</c:v>
                </c:pt>
                <c:pt idx="20">
                  <c:v>9.1969860292860584E-2</c:v>
                </c:pt>
                <c:pt idx="21">
                  <c:v>8.7484437277788832E-2</c:v>
                </c:pt>
                <c:pt idx="22">
                  <c:v>8.3217770924519888E-2</c:v>
                </c:pt>
                <c:pt idx="23">
                  <c:v>7.9159192344763318E-2</c:v>
                </c:pt>
                <c:pt idx="24">
                  <c:v>7.5298552978050534E-2</c:v>
                </c:pt>
                <c:pt idx="25">
                  <c:v>7.1626199215047523E-2</c:v>
                </c:pt>
                <c:pt idx="26">
                  <c:v>6.8132948258503148E-2</c:v>
                </c:pt>
                <c:pt idx="27">
                  <c:v>6.4810065161472877E-2</c:v>
                </c:pt>
                <c:pt idx="28">
                  <c:v>6.1649240985401622E-2</c:v>
                </c:pt>
                <c:pt idx="29">
                  <c:v>5.8642572023449413E-2</c:v>
                </c:pt>
                <c:pt idx="30">
                  <c:v>5.5782540037107455E-2</c:v>
                </c:pt>
                <c:pt idx="31">
                  <c:v>5.306199345668576E-2</c:v>
                </c:pt>
                <c:pt idx="32">
                  <c:v>5.0474129498663846E-2</c:v>
                </c:pt>
                <c:pt idx="33">
                  <c:v>4.8012477155188533E-2</c:v>
                </c:pt>
                <c:pt idx="34">
                  <c:v>4.5670881013183666E-2</c:v>
                </c:pt>
                <c:pt idx="35">
                  <c:v>4.3443485862611389E-2</c:v>
                </c:pt>
                <c:pt idx="36">
                  <c:v>4.1324722055396841E-2</c:v>
                </c:pt>
                <c:pt idx="37">
                  <c:v>3.93092915784072E-2</c:v>
                </c:pt>
                <c:pt idx="38">
                  <c:v>3.739215480565914E-2</c:v>
                </c:pt>
                <c:pt idx="39">
                  <c:v>3.5568517896628835E-2</c:v>
                </c:pt>
                <c:pt idx="40">
                  <c:v>3.3833820809153682E-2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025472"/>
        <c:axId val="146039552"/>
      </c:scatterChart>
      <c:valAx>
        <c:axId val="146025472"/>
        <c:scaling>
          <c:orientation val="minMax"/>
          <c:max val="8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6039552"/>
        <c:crosses val="autoZero"/>
        <c:crossBetween val="midCat"/>
        <c:majorUnit val="2"/>
      </c:valAx>
      <c:valAx>
        <c:axId val="146039552"/>
        <c:scaling>
          <c:orientation val="minMax"/>
          <c:max val="0.25"/>
        </c:scaling>
        <c:delete val="0"/>
        <c:axPos val="l"/>
        <c:numFmt formatCode="General" sourceLinked="1"/>
        <c:majorTickMark val="out"/>
        <c:minorTickMark val="none"/>
        <c:tickLblPos val="nextTo"/>
        <c:crossAx val="146025472"/>
        <c:crosses val="autoZero"/>
        <c:crossBetween val="midCat"/>
        <c:majorUnit val="0.05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'Fig 3.29'!$B$11:$B$41</c:f>
              <c:numCache>
                <c:formatCode>General</c:formatCode>
                <c:ptCount val="31"/>
                <c:pt idx="0">
                  <c:v>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34</c:v>
                </c:pt>
                <c:pt idx="10">
                  <c:v>35</c:v>
                </c:pt>
                <c:pt idx="11">
                  <c:v>36</c:v>
                </c:pt>
                <c:pt idx="12">
                  <c:v>37</c:v>
                </c:pt>
                <c:pt idx="13">
                  <c:v>38</c:v>
                </c:pt>
                <c:pt idx="14">
                  <c:v>39</c:v>
                </c:pt>
                <c:pt idx="15">
                  <c:v>40</c:v>
                </c:pt>
                <c:pt idx="16">
                  <c:v>41</c:v>
                </c:pt>
                <c:pt idx="17">
                  <c:v>42</c:v>
                </c:pt>
                <c:pt idx="18">
                  <c:v>43</c:v>
                </c:pt>
                <c:pt idx="19">
                  <c:v>44</c:v>
                </c:pt>
                <c:pt idx="20">
                  <c:v>45</c:v>
                </c:pt>
                <c:pt idx="21">
                  <c:v>46</c:v>
                </c:pt>
                <c:pt idx="22">
                  <c:v>47</c:v>
                </c:pt>
                <c:pt idx="23">
                  <c:v>48</c:v>
                </c:pt>
                <c:pt idx="24">
                  <c:v>49</c:v>
                </c:pt>
                <c:pt idx="25">
                  <c:v>50</c:v>
                </c:pt>
                <c:pt idx="26">
                  <c:v>51</c:v>
                </c:pt>
                <c:pt idx="27">
                  <c:v>52</c:v>
                </c:pt>
                <c:pt idx="28">
                  <c:v>53</c:v>
                </c:pt>
                <c:pt idx="29">
                  <c:v>54</c:v>
                </c:pt>
                <c:pt idx="30">
                  <c:v>55</c:v>
                </c:pt>
              </c:numCache>
            </c:numRef>
          </c:xVal>
          <c:yVal>
            <c:numRef>
              <c:f>'Fig 3.29'!$C$11:$C$41</c:f>
              <c:numCache>
                <c:formatCode>General</c:formatCode>
                <c:ptCount val="31"/>
                <c:pt idx="0">
                  <c:v>8.8636968238760153E-4</c:v>
                </c:pt>
                <c:pt idx="1">
                  <c:v>1.5830903165959939E-3</c:v>
                </c:pt>
                <c:pt idx="2">
                  <c:v>2.7165938467371225E-3</c:v>
                </c:pt>
                <c:pt idx="3">
                  <c:v>4.4789060589685804E-3</c:v>
                </c:pt>
                <c:pt idx="4">
                  <c:v>7.0949185692462842E-3</c:v>
                </c:pt>
                <c:pt idx="5">
                  <c:v>1.0798193302637612E-2</c:v>
                </c:pt>
                <c:pt idx="6">
                  <c:v>1.5790031660178828E-2</c:v>
                </c:pt>
                <c:pt idx="7">
                  <c:v>2.2184166935891109E-2</c:v>
                </c:pt>
                <c:pt idx="8">
                  <c:v>2.9945493127148972E-2</c:v>
                </c:pt>
                <c:pt idx="9">
                  <c:v>3.8837210996642592E-2</c:v>
                </c:pt>
                <c:pt idx="10">
                  <c:v>4.8394144903828672E-2</c:v>
                </c:pt>
                <c:pt idx="11">
                  <c:v>5.7938310552296549E-2</c:v>
                </c:pt>
                <c:pt idx="12">
                  <c:v>6.6644920578359926E-2</c:v>
                </c:pt>
                <c:pt idx="13">
                  <c:v>7.3654028060664664E-2</c:v>
                </c:pt>
                <c:pt idx="14">
                  <c:v>7.8208538795091181E-2</c:v>
                </c:pt>
                <c:pt idx="15">
                  <c:v>7.9788456080286549E-2</c:v>
                </c:pt>
                <c:pt idx="16">
                  <c:v>7.8208538795091181E-2</c:v>
                </c:pt>
                <c:pt idx="17">
                  <c:v>7.3654028060664664E-2</c:v>
                </c:pt>
                <c:pt idx="18">
                  <c:v>6.6644920578359926E-2</c:v>
                </c:pt>
                <c:pt idx="19">
                  <c:v>5.7938310552296549E-2</c:v>
                </c:pt>
                <c:pt idx="20">
                  <c:v>4.8394144903828672E-2</c:v>
                </c:pt>
                <c:pt idx="21">
                  <c:v>3.8837210996642592E-2</c:v>
                </c:pt>
                <c:pt idx="22">
                  <c:v>2.9945493127148972E-2</c:v>
                </c:pt>
                <c:pt idx="23">
                  <c:v>2.2184166935891109E-2</c:v>
                </c:pt>
                <c:pt idx="24">
                  <c:v>1.5790031660178828E-2</c:v>
                </c:pt>
                <c:pt idx="25">
                  <c:v>1.0798193302637612E-2</c:v>
                </c:pt>
                <c:pt idx="26">
                  <c:v>7.0949185692462842E-3</c:v>
                </c:pt>
                <c:pt idx="27">
                  <c:v>4.4789060589685804E-3</c:v>
                </c:pt>
                <c:pt idx="28">
                  <c:v>2.7165938467371225E-3</c:v>
                </c:pt>
                <c:pt idx="29">
                  <c:v>1.5830903165959939E-3</c:v>
                </c:pt>
                <c:pt idx="30">
                  <c:v>8.8636968238760153E-4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563840"/>
        <c:axId val="146565376"/>
      </c:scatterChart>
      <c:valAx>
        <c:axId val="146563840"/>
        <c:scaling>
          <c:orientation val="minMax"/>
          <c:max val="60"/>
          <c:min val="2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6565376"/>
        <c:crosses val="autoZero"/>
        <c:crossBetween val="midCat"/>
        <c:majorUnit val="10"/>
      </c:valAx>
      <c:valAx>
        <c:axId val="146565376"/>
        <c:scaling>
          <c:orientation val="minMax"/>
          <c:max val="8.0000000000000043E-2"/>
        </c:scaling>
        <c:delete val="0"/>
        <c:axPos val="l"/>
        <c:numFmt formatCode="General" sourceLinked="1"/>
        <c:majorTickMark val="out"/>
        <c:minorTickMark val="none"/>
        <c:tickLblPos val="nextTo"/>
        <c:crossAx val="146563840"/>
        <c:crosses val="autoZero"/>
        <c:crossBetween val="midCat"/>
        <c:majorUnit val="2.0000000000000011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3.34'!$B$7:$B$67</c:f>
              <c:numCache>
                <c:formatCode>General</c:formatCode>
                <c:ptCount val="61"/>
                <c:pt idx="0">
                  <c:v>40</c:v>
                </c:pt>
                <c:pt idx="1">
                  <c:v>42</c:v>
                </c:pt>
                <c:pt idx="2">
                  <c:v>44</c:v>
                </c:pt>
                <c:pt idx="3">
                  <c:v>46</c:v>
                </c:pt>
                <c:pt idx="4">
                  <c:v>48</c:v>
                </c:pt>
                <c:pt idx="5">
                  <c:v>50</c:v>
                </c:pt>
                <c:pt idx="6">
                  <c:v>52</c:v>
                </c:pt>
                <c:pt idx="7">
                  <c:v>54</c:v>
                </c:pt>
                <c:pt idx="8">
                  <c:v>56</c:v>
                </c:pt>
                <c:pt idx="9">
                  <c:v>58</c:v>
                </c:pt>
                <c:pt idx="10">
                  <c:v>60</c:v>
                </c:pt>
                <c:pt idx="11">
                  <c:v>62</c:v>
                </c:pt>
                <c:pt idx="12">
                  <c:v>64</c:v>
                </c:pt>
                <c:pt idx="13">
                  <c:v>66</c:v>
                </c:pt>
                <c:pt idx="14">
                  <c:v>68</c:v>
                </c:pt>
                <c:pt idx="15">
                  <c:v>70</c:v>
                </c:pt>
                <c:pt idx="16">
                  <c:v>72</c:v>
                </c:pt>
                <c:pt idx="17">
                  <c:v>74</c:v>
                </c:pt>
                <c:pt idx="18">
                  <c:v>76</c:v>
                </c:pt>
                <c:pt idx="19">
                  <c:v>78</c:v>
                </c:pt>
                <c:pt idx="20">
                  <c:v>80</c:v>
                </c:pt>
                <c:pt idx="21">
                  <c:v>82</c:v>
                </c:pt>
                <c:pt idx="22">
                  <c:v>84</c:v>
                </c:pt>
                <c:pt idx="23">
                  <c:v>86</c:v>
                </c:pt>
                <c:pt idx="24">
                  <c:v>88</c:v>
                </c:pt>
                <c:pt idx="25">
                  <c:v>90</c:v>
                </c:pt>
                <c:pt idx="26">
                  <c:v>92</c:v>
                </c:pt>
                <c:pt idx="27">
                  <c:v>94</c:v>
                </c:pt>
                <c:pt idx="28">
                  <c:v>96</c:v>
                </c:pt>
                <c:pt idx="29">
                  <c:v>98</c:v>
                </c:pt>
                <c:pt idx="30">
                  <c:v>100</c:v>
                </c:pt>
                <c:pt idx="31">
                  <c:v>102</c:v>
                </c:pt>
                <c:pt idx="32">
                  <c:v>104</c:v>
                </c:pt>
                <c:pt idx="33">
                  <c:v>106</c:v>
                </c:pt>
                <c:pt idx="34">
                  <c:v>108</c:v>
                </c:pt>
                <c:pt idx="35">
                  <c:v>110</c:v>
                </c:pt>
                <c:pt idx="36">
                  <c:v>112</c:v>
                </c:pt>
                <c:pt idx="37">
                  <c:v>114</c:v>
                </c:pt>
                <c:pt idx="38">
                  <c:v>116</c:v>
                </c:pt>
                <c:pt idx="39">
                  <c:v>118</c:v>
                </c:pt>
                <c:pt idx="40">
                  <c:v>120</c:v>
                </c:pt>
                <c:pt idx="41">
                  <c:v>122</c:v>
                </c:pt>
                <c:pt idx="42">
                  <c:v>124</c:v>
                </c:pt>
                <c:pt idx="43">
                  <c:v>126</c:v>
                </c:pt>
                <c:pt idx="44">
                  <c:v>128</c:v>
                </c:pt>
                <c:pt idx="45">
                  <c:v>130</c:v>
                </c:pt>
                <c:pt idx="46">
                  <c:v>132</c:v>
                </c:pt>
                <c:pt idx="47">
                  <c:v>134</c:v>
                </c:pt>
                <c:pt idx="48">
                  <c:v>136</c:v>
                </c:pt>
                <c:pt idx="49">
                  <c:v>138</c:v>
                </c:pt>
                <c:pt idx="50">
                  <c:v>140</c:v>
                </c:pt>
                <c:pt idx="51">
                  <c:v>142</c:v>
                </c:pt>
                <c:pt idx="52">
                  <c:v>144</c:v>
                </c:pt>
                <c:pt idx="53">
                  <c:v>146</c:v>
                </c:pt>
                <c:pt idx="54">
                  <c:v>148</c:v>
                </c:pt>
                <c:pt idx="55">
                  <c:v>150</c:v>
                </c:pt>
                <c:pt idx="56">
                  <c:v>152</c:v>
                </c:pt>
                <c:pt idx="57">
                  <c:v>154</c:v>
                </c:pt>
                <c:pt idx="58">
                  <c:v>156</c:v>
                </c:pt>
                <c:pt idx="59">
                  <c:v>158</c:v>
                </c:pt>
                <c:pt idx="60">
                  <c:v>160</c:v>
                </c:pt>
              </c:numCache>
            </c:numRef>
          </c:xVal>
          <c:yVal>
            <c:numRef>
              <c:f>'Fig 3.34'!$C$7:$C$67</c:f>
              <c:numCache>
                <c:formatCode>General</c:formatCode>
                <c:ptCount val="61"/>
                <c:pt idx="0">
                  <c:v>8.9220150509923572E-6</c:v>
                </c:pt>
                <c:pt idx="1">
                  <c:v>1.5073922560245645E-5</c:v>
                </c:pt>
                <c:pt idx="2">
                  <c:v>2.5018934914508668E-5</c:v>
                </c:pt>
                <c:pt idx="3">
                  <c:v>4.0793462007584798E-5</c:v>
                </c:pt>
                <c:pt idx="4">
                  <c:v>6.5341864085024788E-5</c:v>
                </c:pt>
                <c:pt idx="5">
                  <c:v>1.0281859975274034E-4</c:v>
                </c:pt>
                <c:pt idx="6">
                  <c:v>1.5893921343098936E-4</c:v>
                </c:pt>
                <c:pt idx="7">
                  <c:v>2.4136241520128577E-4</c:v>
                </c:pt>
                <c:pt idx="8">
                  <c:v>3.6007041207962535E-4</c:v>
                </c:pt>
                <c:pt idx="9">
                  <c:v>5.2769677219866452E-4</c:v>
                </c:pt>
                <c:pt idx="10">
                  <c:v>7.597324015864961E-4</c:v>
                </c:pt>
                <c:pt idx="11">
                  <c:v>1.0745238742432661E-3</c:v>
                </c:pt>
                <c:pt idx="12">
                  <c:v>1.49296868632286E-3</c:v>
                </c:pt>
                <c:pt idx="13">
                  <c:v>2.0378139818590327E-3</c:v>
                </c:pt>
                <c:pt idx="14">
                  <c:v>2.732483736348146E-3</c:v>
                </c:pt>
                <c:pt idx="15">
                  <c:v>3.5993977675458709E-3</c:v>
                </c:pt>
                <c:pt idx="16">
                  <c:v>4.6578050713943445E-3</c:v>
                </c:pt>
                <c:pt idx="17">
                  <c:v>5.92123073937279E-3</c:v>
                </c:pt>
                <c:pt idx="18">
                  <c:v>7.3947223119637025E-3</c:v>
                </c:pt>
                <c:pt idx="19">
                  <c:v>9.072165494151874E-3</c:v>
                </c:pt>
                <c:pt idx="20">
                  <c:v>1.0934004978399576E-2</c:v>
                </c:pt>
                <c:pt idx="21">
                  <c:v>1.2945736998880863E-2</c:v>
                </c:pt>
                <c:pt idx="22">
                  <c:v>1.505752183114163E-2</c:v>
                </c:pt>
                <c:pt idx="23">
                  <c:v>1.7205188393549176E-2</c:v>
                </c:pt>
                <c:pt idx="24">
                  <c:v>1.9312770184098847E-2</c:v>
                </c:pt>
                <c:pt idx="25">
                  <c:v>2.129653370149015E-2</c:v>
                </c:pt>
                <c:pt idx="26">
                  <c:v>2.3070259545128195E-2</c:v>
                </c:pt>
                <c:pt idx="27">
                  <c:v>2.4551342686888224E-2</c:v>
                </c:pt>
                <c:pt idx="28">
                  <c:v>2.5667124973067602E-2</c:v>
                </c:pt>
                <c:pt idx="29">
                  <c:v>2.6360789392387847E-2</c:v>
                </c:pt>
                <c:pt idx="30">
                  <c:v>2.6596152026762181E-2</c:v>
                </c:pt>
                <c:pt idx="31">
                  <c:v>2.6360789392387847E-2</c:v>
                </c:pt>
                <c:pt idx="32">
                  <c:v>2.5667124973067602E-2</c:v>
                </c:pt>
                <c:pt idx="33">
                  <c:v>2.4551342686888224E-2</c:v>
                </c:pt>
                <c:pt idx="34">
                  <c:v>2.3070259545128195E-2</c:v>
                </c:pt>
                <c:pt idx="35">
                  <c:v>2.129653370149015E-2</c:v>
                </c:pt>
                <c:pt idx="36">
                  <c:v>1.9312770184098847E-2</c:v>
                </c:pt>
                <c:pt idx="37">
                  <c:v>1.7205188393549176E-2</c:v>
                </c:pt>
                <c:pt idx="38">
                  <c:v>1.505752183114163E-2</c:v>
                </c:pt>
                <c:pt idx="39">
                  <c:v>1.2945736998880863E-2</c:v>
                </c:pt>
                <c:pt idx="40">
                  <c:v>1.0934004978399576E-2</c:v>
                </c:pt>
                <c:pt idx="41">
                  <c:v>9.072165494151874E-3</c:v>
                </c:pt>
                <c:pt idx="42">
                  <c:v>7.3947223119637025E-3</c:v>
                </c:pt>
                <c:pt idx="43">
                  <c:v>5.92123073937279E-3</c:v>
                </c:pt>
                <c:pt idx="44">
                  <c:v>4.6578050713943445E-3</c:v>
                </c:pt>
                <c:pt idx="45">
                  <c:v>3.5993977675458709E-3</c:v>
                </c:pt>
                <c:pt idx="46">
                  <c:v>2.732483736348146E-3</c:v>
                </c:pt>
                <c:pt idx="47">
                  <c:v>2.0378139818590327E-3</c:v>
                </c:pt>
                <c:pt idx="48">
                  <c:v>1.49296868632286E-3</c:v>
                </c:pt>
                <c:pt idx="49">
                  <c:v>1.0745238742432661E-3</c:v>
                </c:pt>
                <c:pt idx="50">
                  <c:v>7.597324015864961E-4</c:v>
                </c:pt>
                <c:pt idx="51">
                  <c:v>5.2769677219866452E-4</c:v>
                </c:pt>
                <c:pt idx="52">
                  <c:v>3.6007041207962535E-4</c:v>
                </c:pt>
                <c:pt idx="53">
                  <c:v>2.4136241520128577E-4</c:v>
                </c:pt>
                <c:pt idx="54">
                  <c:v>1.5893921343098936E-4</c:v>
                </c:pt>
                <c:pt idx="55">
                  <c:v>1.0281859975274034E-4</c:v>
                </c:pt>
                <c:pt idx="56">
                  <c:v>6.5341864085024788E-5</c:v>
                </c:pt>
                <c:pt idx="57">
                  <c:v>4.0793462007584798E-5</c:v>
                </c:pt>
                <c:pt idx="58">
                  <c:v>2.5018934914508668E-5</c:v>
                </c:pt>
                <c:pt idx="59">
                  <c:v>1.5073922560245645E-5</c:v>
                </c:pt>
                <c:pt idx="60">
                  <c:v>8.9220150509923572E-6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3.34'!$B$7:$B$67</c:f>
              <c:numCache>
                <c:formatCode>General</c:formatCode>
                <c:ptCount val="61"/>
                <c:pt idx="0">
                  <c:v>40</c:v>
                </c:pt>
                <c:pt idx="1">
                  <c:v>42</c:v>
                </c:pt>
                <c:pt idx="2">
                  <c:v>44</c:v>
                </c:pt>
                <c:pt idx="3">
                  <c:v>46</c:v>
                </c:pt>
                <c:pt idx="4">
                  <c:v>48</c:v>
                </c:pt>
                <c:pt idx="5">
                  <c:v>50</c:v>
                </c:pt>
                <c:pt idx="6">
                  <c:v>52</c:v>
                </c:pt>
                <c:pt idx="7">
                  <c:v>54</c:v>
                </c:pt>
                <c:pt idx="8">
                  <c:v>56</c:v>
                </c:pt>
                <c:pt idx="9">
                  <c:v>58</c:v>
                </c:pt>
                <c:pt idx="10">
                  <c:v>60</c:v>
                </c:pt>
                <c:pt idx="11">
                  <c:v>62</c:v>
                </c:pt>
                <c:pt idx="12">
                  <c:v>64</c:v>
                </c:pt>
                <c:pt idx="13">
                  <c:v>66</c:v>
                </c:pt>
                <c:pt idx="14">
                  <c:v>68</c:v>
                </c:pt>
                <c:pt idx="15">
                  <c:v>70</c:v>
                </c:pt>
                <c:pt idx="16">
                  <c:v>72</c:v>
                </c:pt>
                <c:pt idx="17">
                  <c:v>74</c:v>
                </c:pt>
                <c:pt idx="18">
                  <c:v>76</c:v>
                </c:pt>
                <c:pt idx="19">
                  <c:v>78</c:v>
                </c:pt>
                <c:pt idx="20">
                  <c:v>80</c:v>
                </c:pt>
                <c:pt idx="21">
                  <c:v>82</c:v>
                </c:pt>
                <c:pt idx="22">
                  <c:v>84</c:v>
                </c:pt>
                <c:pt idx="23">
                  <c:v>86</c:v>
                </c:pt>
                <c:pt idx="24">
                  <c:v>88</c:v>
                </c:pt>
                <c:pt idx="25">
                  <c:v>90</c:v>
                </c:pt>
                <c:pt idx="26">
                  <c:v>92</c:v>
                </c:pt>
                <c:pt idx="27">
                  <c:v>94</c:v>
                </c:pt>
                <c:pt idx="28">
                  <c:v>96</c:v>
                </c:pt>
                <c:pt idx="29">
                  <c:v>98</c:v>
                </c:pt>
                <c:pt idx="30">
                  <c:v>100</c:v>
                </c:pt>
                <c:pt idx="31">
                  <c:v>102</c:v>
                </c:pt>
                <c:pt idx="32">
                  <c:v>104</c:v>
                </c:pt>
                <c:pt idx="33">
                  <c:v>106</c:v>
                </c:pt>
                <c:pt idx="34">
                  <c:v>108</c:v>
                </c:pt>
                <c:pt idx="35">
                  <c:v>110</c:v>
                </c:pt>
                <c:pt idx="36">
                  <c:v>112</c:v>
                </c:pt>
                <c:pt idx="37">
                  <c:v>114</c:v>
                </c:pt>
                <c:pt idx="38">
                  <c:v>116</c:v>
                </c:pt>
                <c:pt idx="39">
                  <c:v>118</c:v>
                </c:pt>
                <c:pt idx="40">
                  <c:v>120</c:v>
                </c:pt>
                <c:pt idx="41">
                  <c:v>122</c:v>
                </c:pt>
                <c:pt idx="42">
                  <c:v>124</c:v>
                </c:pt>
                <c:pt idx="43">
                  <c:v>126</c:v>
                </c:pt>
                <c:pt idx="44">
                  <c:v>128</c:v>
                </c:pt>
                <c:pt idx="45">
                  <c:v>130</c:v>
                </c:pt>
                <c:pt idx="46">
                  <c:v>132</c:v>
                </c:pt>
                <c:pt idx="47">
                  <c:v>134</c:v>
                </c:pt>
                <c:pt idx="48">
                  <c:v>136</c:v>
                </c:pt>
                <c:pt idx="49">
                  <c:v>138</c:v>
                </c:pt>
                <c:pt idx="50">
                  <c:v>140</c:v>
                </c:pt>
                <c:pt idx="51">
                  <c:v>142</c:v>
                </c:pt>
                <c:pt idx="52">
                  <c:v>144</c:v>
                </c:pt>
                <c:pt idx="53">
                  <c:v>146</c:v>
                </c:pt>
                <c:pt idx="54">
                  <c:v>148</c:v>
                </c:pt>
                <c:pt idx="55">
                  <c:v>150</c:v>
                </c:pt>
                <c:pt idx="56">
                  <c:v>152</c:v>
                </c:pt>
                <c:pt idx="57">
                  <c:v>154</c:v>
                </c:pt>
                <c:pt idx="58">
                  <c:v>156</c:v>
                </c:pt>
                <c:pt idx="59">
                  <c:v>158</c:v>
                </c:pt>
                <c:pt idx="60">
                  <c:v>160</c:v>
                </c:pt>
              </c:numCache>
            </c:numRef>
          </c:xVal>
          <c:yVal>
            <c:numRef>
              <c:f>'Fig 3.34'!$D$7:$D$67</c:f>
              <c:numCache>
                <c:formatCode>General</c:formatCode>
                <c:ptCount val="61"/>
                <c:pt idx="0">
                  <c:v>1.4969122708647688E-36</c:v>
                </c:pt>
                <c:pt idx="1">
                  <c:v>2.8394201110294549E-34</c:v>
                </c:pt>
                <c:pt idx="2">
                  <c:v>4.5085977665947084E-32</c:v>
                </c:pt>
                <c:pt idx="3">
                  <c:v>5.9928286611586865E-30</c:v>
                </c:pt>
                <c:pt idx="4">
                  <c:v>6.6680794022092428E-28</c:v>
                </c:pt>
                <c:pt idx="5">
                  <c:v>6.2108093232417985E-26</c:v>
                </c:pt>
                <c:pt idx="6">
                  <c:v>4.8425505385804262E-24</c:v>
                </c:pt>
                <c:pt idx="7">
                  <c:v>3.1606663989924343E-22</c:v>
                </c:pt>
                <c:pt idx="8">
                  <c:v>1.7268781287585942E-20</c:v>
                </c:pt>
                <c:pt idx="9">
                  <c:v>7.8981113228094261E-19</c:v>
                </c:pt>
                <c:pt idx="10">
                  <c:v>3.0238715879900387E-17</c:v>
                </c:pt>
                <c:pt idx="11">
                  <c:v>9.6912984934847767E-16</c:v>
                </c:pt>
                <c:pt idx="12">
                  <c:v>2.6000346025246001E-14</c:v>
                </c:pt>
                <c:pt idx="13">
                  <c:v>5.8392197226563011E-13</c:v>
                </c:pt>
                <c:pt idx="14">
                  <c:v>1.0977641385233174E-11</c:v>
                </c:pt>
                <c:pt idx="15">
                  <c:v>1.7275944214511321E-10</c:v>
                </c:pt>
                <c:pt idx="16">
                  <c:v>2.2758994913802699E-9</c:v>
                </c:pt>
                <c:pt idx="17">
                  <c:v>2.5098218539697002E-8</c:v>
                </c:pt>
                <c:pt idx="18">
                  <c:v>2.3169211089899716E-7</c:v>
                </c:pt>
                <c:pt idx="19">
                  <c:v>1.7904332238082888E-6</c:v>
                </c:pt>
                <c:pt idx="20">
                  <c:v>1.1581999503625081E-5</c:v>
                </c:pt>
                <c:pt idx="21">
                  <c:v>6.2717319389960649E-5</c:v>
                </c:pt>
                <c:pt idx="22">
                  <c:v>2.8429548705184238E-4</c:v>
                </c:pt>
                <c:pt idx="23">
                  <c:v>1.0787752538618943E-3</c:v>
                </c:pt>
                <c:pt idx="24">
                  <c:v>3.4266560742828469E-3</c:v>
                </c:pt>
                <c:pt idx="25">
                  <c:v>9.1114729749533687E-3</c:v>
                </c:pt>
                <c:pt idx="26">
                  <c:v>2.0280805372353043E-2</c:v>
                </c:pt>
                <c:pt idx="27">
                  <c:v>3.7788559353547149E-2</c:v>
                </c:pt>
                <c:pt idx="28">
                  <c:v>5.8940525717424121E-2</c:v>
                </c:pt>
                <c:pt idx="29">
                  <c:v>7.6956659393239743E-2</c:v>
                </c:pt>
                <c:pt idx="30">
                  <c:v>8.4111802741183364E-2</c:v>
                </c:pt>
                <c:pt idx="31">
                  <c:v>7.6956659393239743E-2</c:v>
                </c:pt>
                <c:pt idx="32">
                  <c:v>5.8940525717424121E-2</c:v>
                </c:pt>
                <c:pt idx="33">
                  <c:v>3.7788559353547149E-2</c:v>
                </c:pt>
                <c:pt idx="34">
                  <c:v>2.0280805372353043E-2</c:v>
                </c:pt>
                <c:pt idx="35">
                  <c:v>9.1114729749533687E-3</c:v>
                </c:pt>
                <c:pt idx="36">
                  <c:v>3.4266560742828469E-3</c:v>
                </c:pt>
                <c:pt idx="37">
                  <c:v>1.0787752538618943E-3</c:v>
                </c:pt>
                <c:pt idx="38">
                  <c:v>2.8429548705184238E-4</c:v>
                </c:pt>
                <c:pt idx="39">
                  <c:v>6.2717319389960649E-5</c:v>
                </c:pt>
                <c:pt idx="40">
                  <c:v>1.1581999503625081E-5</c:v>
                </c:pt>
                <c:pt idx="41">
                  <c:v>1.7904332238082888E-6</c:v>
                </c:pt>
                <c:pt idx="42">
                  <c:v>2.3169211089899716E-7</c:v>
                </c:pt>
                <c:pt idx="43">
                  <c:v>2.5098218539697002E-8</c:v>
                </c:pt>
                <c:pt idx="44">
                  <c:v>2.2758994913802699E-9</c:v>
                </c:pt>
                <c:pt idx="45">
                  <c:v>1.7275944214511321E-10</c:v>
                </c:pt>
                <c:pt idx="46">
                  <c:v>1.0977641385233174E-11</c:v>
                </c:pt>
                <c:pt idx="47">
                  <c:v>5.8392197226563011E-13</c:v>
                </c:pt>
                <c:pt idx="48">
                  <c:v>2.6000346025246001E-14</c:v>
                </c:pt>
                <c:pt idx="49">
                  <c:v>9.6912984934847767E-16</c:v>
                </c:pt>
                <c:pt idx="50">
                  <c:v>3.0238715879900387E-17</c:v>
                </c:pt>
                <c:pt idx="51">
                  <c:v>7.8981113228094261E-19</c:v>
                </c:pt>
                <c:pt idx="52">
                  <c:v>1.7268781287585942E-20</c:v>
                </c:pt>
                <c:pt idx="53">
                  <c:v>3.1606663989924343E-22</c:v>
                </c:pt>
                <c:pt idx="54">
                  <c:v>4.8425505385804262E-24</c:v>
                </c:pt>
                <c:pt idx="55">
                  <c:v>6.2108093232417985E-26</c:v>
                </c:pt>
                <c:pt idx="56">
                  <c:v>6.6680794022092428E-28</c:v>
                </c:pt>
                <c:pt idx="57">
                  <c:v>5.9928286611586865E-30</c:v>
                </c:pt>
                <c:pt idx="58">
                  <c:v>4.5085977665947084E-32</c:v>
                </c:pt>
                <c:pt idx="59">
                  <c:v>2.8394201110294549E-34</c:v>
                </c:pt>
                <c:pt idx="60">
                  <c:v>1.4969122708647688E-36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074240"/>
        <c:axId val="146579840"/>
      </c:scatterChart>
      <c:valAx>
        <c:axId val="146074240"/>
        <c:scaling>
          <c:orientation val="minMax"/>
          <c:max val="160"/>
          <c:min val="4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6579840"/>
        <c:crosses val="autoZero"/>
        <c:crossBetween val="midCat"/>
        <c:majorUnit val="20"/>
      </c:valAx>
      <c:valAx>
        <c:axId val="146579840"/>
        <c:scaling>
          <c:orientation val="minMax"/>
          <c:max val="0.1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146074240"/>
        <c:crosses val="autoZero"/>
        <c:crossBetween val="midCat"/>
        <c:majorUnit val="2.0000000000000011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'Fig 3.35'!$B$7:$B$27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'Fig 3.35'!$C$7:$C$27</c:f>
              <c:numCache>
                <c:formatCode>0.00000000</c:formatCode>
                <c:ptCount val="21"/>
                <c:pt idx="0">
                  <c:v>4.7383813383216126E-6</c:v>
                </c:pt>
                <c:pt idx="1">
                  <c:v>7.5814101413145937E-5</c:v>
                </c:pt>
                <c:pt idx="2">
                  <c:v>5.8124144416745057E-4</c:v>
                </c:pt>
                <c:pt idx="3">
                  <c:v>2.8416248381519802E-3</c:v>
                </c:pt>
                <c:pt idx="4">
                  <c:v>9.9456869335319449E-3</c:v>
                </c:pt>
                <c:pt idx="5">
                  <c:v>2.6521831822751842E-2</c:v>
                </c:pt>
                <c:pt idx="6">
                  <c:v>5.5990533848031702E-2</c:v>
                </c:pt>
                <c:pt idx="7">
                  <c:v>9.5983772310911458E-2</c:v>
                </c:pt>
                <c:pt idx="8">
                  <c:v>0.13597701077379129</c:v>
                </c:pt>
                <c:pt idx="9">
                  <c:v>0.16115793869486375</c:v>
                </c:pt>
                <c:pt idx="10">
                  <c:v>0.16115793869486381</c:v>
                </c:pt>
                <c:pt idx="11">
                  <c:v>0.13674006919564199</c:v>
                </c:pt>
                <c:pt idx="12">
                  <c:v>9.8756716641297052E-2</c:v>
                </c:pt>
                <c:pt idx="13">
                  <c:v>6.0773364086952046E-2</c:v>
                </c:pt>
                <c:pt idx="14">
                  <c:v>3.183366690268917E-2</c:v>
                </c:pt>
                <c:pt idx="15">
                  <c:v>1.4148296401195182E-2</c:v>
                </c:pt>
                <c:pt idx="16">
                  <c:v>5.3056111504481938E-3</c:v>
                </c:pt>
                <c:pt idx="17">
                  <c:v>1.6645054589641411E-3</c:v>
                </c:pt>
                <c:pt idx="18">
                  <c:v>4.3153845232403687E-4</c:v>
                </c:pt>
                <c:pt idx="19">
                  <c:v>9.0850200489270963E-5</c:v>
                </c:pt>
                <c:pt idx="20">
                  <c:v>1.5141700081545133E-5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531072"/>
        <c:axId val="146532608"/>
      </c:barChart>
      <c:catAx>
        <c:axId val="14653107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crossAx val="146532608"/>
        <c:crosses val="autoZero"/>
        <c:auto val="1"/>
        <c:lblAlgn val="ctr"/>
        <c:lblOffset val="100"/>
        <c:tickLblSkip val="4"/>
        <c:noMultiLvlLbl val="0"/>
      </c:catAx>
      <c:valAx>
        <c:axId val="146532608"/>
        <c:scaling>
          <c:orientation val="minMax"/>
          <c:max val="0.2"/>
        </c:scaling>
        <c:delete val="0"/>
        <c:axPos val="l"/>
        <c:numFmt formatCode="0.00" sourceLinked="0"/>
        <c:majorTickMark val="out"/>
        <c:minorTickMark val="none"/>
        <c:tickLblPos val="nextTo"/>
        <c:crossAx val="146531072"/>
        <c:crosses val="autoZero"/>
        <c:crossBetween val="between"/>
        <c:majorUnit val="4.0000000000000022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3.35'!$F$7:$F$32</c:f>
              <c:numCache>
                <c:formatCode>General</c:formatCode>
                <c:ptCount val="2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</c:numCache>
            </c:numRef>
          </c:xVal>
          <c:yVal>
            <c:numRef>
              <c:f>'Fig 3.35'!$G$7:$G$32</c:f>
              <c:numCache>
                <c:formatCode>General</c:formatCode>
                <c:ptCount val="26"/>
                <c:pt idx="0">
                  <c:v>5.576259406870223E-5</c:v>
                </c:pt>
                <c:pt idx="1">
                  <c:v>2.7068733204981818E-4</c:v>
                </c:pt>
                <c:pt idx="2">
                  <c:v>1.1045733143458753E-3</c:v>
                </c:pt>
                <c:pt idx="3">
                  <c:v>3.7889843756629378E-3</c:v>
                </c:pt>
                <c:pt idx="4">
                  <c:v>1.0925787122378948E-2</c:v>
                </c:pt>
                <c:pt idx="5">
                  <c:v>2.6484044382067633E-2</c:v>
                </c:pt>
                <c:pt idx="6">
                  <c:v>5.3965664860788173E-2</c:v>
                </c:pt>
                <c:pt idx="7">
                  <c:v>9.2438397794056604E-2</c:v>
                </c:pt>
                <c:pt idx="8">
                  <c:v>0.13310333563431337</c:v>
                </c:pt>
                <c:pt idx="9">
                  <c:v>0.16111171533452046</c:v>
                </c:pt>
                <c:pt idx="10">
                  <c:v>0.16393321504247496</c:v>
                </c:pt>
                <c:pt idx="11">
                  <c:v>0.14021950947706385</c:v>
                </c:pt>
                <c:pt idx="12">
                  <c:v>0.10082113521630978</c:v>
                </c:pt>
                <c:pt idx="13">
                  <c:v>6.0939147616473281E-2</c:v>
                </c:pt>
                <c:pt idx="14">
                  <c:v>3.096298481624717E-2</c:v>
                </c:pt>
                <c:pt idx="15">
                  <c:v>1.3224854931528113E-2</c:v>
                </c:pt>
                <c:pt idx="16">
                  <c:v>4.7483275099156133E-3</c:v>
                </c:pt>
                <c:pt idx="17">
                  <c:v>1.4331513863260451E-3</c:v>
                </c:pt>
                <c:pt idx="18">
                  <c:v>3.6361778960240126E-4</c:v>
                </c:pt>
                <c:pt idx="19">
                  <c:v>7.7553219081560328E-5</c:v>
                </c:pt>
                <c:pt idx="20">
                  <c:v>1.3904525998182725E-5</c:v>
                </c:pt>
                <c:pt idx="21">
                  <c:v>2.0956280369135263E-6</c:v>
                </c:pt>
                <c:pt idx="22">
                  <c:v>2.6550570923628789E-7</c:v>
                </c:pt>
                <c:pt idx="23">
                  <c:v>2.8277120388672987E-8</c:v>
                </c:pt>
                <c:pt idx="24">
                  <c:v>2.5316178540930623E-9</c:v>
                </c:pt>
                <c:pt idx="25">
                  <c:v>1.9052973846563799E-10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875136"/>
        <c:axId val="146876672"/>
      </c:scatterChart>
      <c:valAx>
        <c:axId val="146875136"/>
        <c:scaling>
          <c:orientation val="minMax"/>
          <c:max val="2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6876672"/>
        <c:crosses val="autoZero"/>
        <c:crossBetween val="midCat"/>
        <c:majorUnit val="4"/>
      </c:valAx>
      <c:valAx>
        <c:axId val="146876672"/>
        <c:scaling>
          <c:orientation val="minMax"/>
          <c:max val="0.2"/>
          <c:min val="0"/>
        </c:scaling>
        <c:delete val="0"/>
        <c:axPos val="l"/>
        <c:numFmt formatCode="#,##0.00" sourceLinked="0"/>
        <c:majorTickMark val="out"/>
        <c:minorTickMark val="none"/>
        <c:tickLblPos val="nextTo"/>
        <c:crossAx val="146875136"/>
        <c:crosses val="autoZero"/>
        <c:crossBetween val="midCat"/>
        <c:majorUnit val="4.0000000000000022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</c:spPr>
          <c:invertIfNegative val="0"/>
          <c:cat>
            <c:numRef>
              <c:f>'Fig 3.36'!$B$8:$B$13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'Fig 3.36'!$C$8:$C$13</c:f>
              <c:numCache>
                <c:formatCode>0.00000000</c:formatCode>
                <c:ptCount val="6"/>
                <c:pt idx="0">
                  <c:v>2.5075987841945289E-2</c:v>
                </c:pt>
                <c:pt idx="1">
                  <c:v>0.14926183239253143</c:v>
                </c:pt>
                <c:pt idx="2">
                  <c:v>0.32566217976552314</c:v>
                </c:pt>
                <c:pt idx="3">
                  <c:v>0.3256621797655232</c:v>
                </c:pt>
                <c:pt idx="4">
                  <c:v>0.14926183239253146</c:v>
                </c:pt>
                <c:pt idx="5">
                  <c:v>2.5075987841945289E-2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917248"/>
        <c:axId val="146918784"/>
      </c:barChart>
      <c:catAx>
        <c:axId val="14691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6918784"/>
        <c:crosses val="autoZero"/>
        <c:auto val="1"/>
        <c:lblAlgn val="ctr"/>
        <c:lblOffset val="100"/>
        <c:noMultiLvlLbl val="0"/>
      </c:catAx>
      <c:valAx>
        <c:axId val="146918784"/>
        <c:scaling>
          <c:orientation val="minMax"/>
        </c:scaling>
        <c:delete val="0"/>
        <c:axPos val="l"/>
        <c:numFmt formatCode="0.00" sourceLinked="0"/>
        <c:majorTickMark val="out"/>
        <c:minorTickMark val="none"/>
        <c:tickLblPos val="nextTo"/>
        <c:crossAx val="146917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3.36'!$F$8:$F$13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xVal>
          <c:yVal>
            <c:numRef>
              <c:f>'Fig 3.36'!$G$8:$G$13</c:f>
              <c:numCache>
                <c:formatCode>General</c:formatCode>
                <c:ptCount val="6"/>
                <c:pt idx="0">
                  <c:v>2.928996512385296E-2</c:v>
                </c:pt>
                <c:pt idx="1">
                  <c:v>0.14507414696784585</c:v>
                </c:pt>
                <c:pt idx="2">
                  <c:v>0.32286845174307244</c:v>
                </c:pt>
                <c:pt idx="3">
                  <c:v>0.32286845174307244</c:v>
                </c:pt>
                <c:pt idx="4">
                  <c:v>0.14507414696784585</c:v>
                </c:pt>
                <c:pt idx="5">
                  <c:v>2.928996512385296E-2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930304"/>
        <c:axId val="146948480"/>
      </c:scatterChart>
      <c:valAx>
        <c:axId val="146930304"/>
        <c:scaling>
          <c:orientation val="minMax"/>
          <c:max val="5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6948480"/>
        <c:crosses val="autoZero"/>
        <c:crossBetween val="midCat"/>
        <c:majorUnit val="1"/>
      </c:valAx>
      <c:valAx>
        <c:axId val="146948480"/>
        <c:scaling>
          <c:orientation val="minMax"/>
          <c:max val="0.35000000000000031"/>
        </c:scaling>
        <c:delete val="0"/>
        <c:axPos val="l"/>
        <c:numFmt formatCode="General" sourceLinked="1"/>
        <c:majorTickMark val="out"/>
        <c:minorTickMark val="none"/>
        <c:tickLblPos val="nextTo"/>
        <c:crossAx val="1469303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</c:spPr>
          <c:invertIfNegative val="0"/>
          <c:cat>
            <c:numRef>
              <c:f>'Fig 3.1'!$B$12:$B$20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'Fig 3.1'!$D$12:$D$20</c:f>
              <c:numCache>
                <c:formatCode>0.00</c:formatCode>
                <c:ptCount val="9"/>
                <c:pt idx="0">
                  <c:v>0.02</c:v>
                </c:pt>
                <c:pt idx="1">
                  <c:v>0.06</c:v>
                </c:pt>
                <c:pt idx="2">
                  <c:v>0.08</c:v>
                </c:pt>
                <c:pt idx="3">
                  <c:v>0.16</c:v>
                </c:pt>
                <c:pt idx="4">
                  <c:v>0.28000000000000003</c:v>
                </c:pt>
                <c:pt idx="5">
                  <c:v>0.2</c:v>
                </c:pt>
                <c:pt idx="6">
                  <c:v>0.12</c:v>
                </c:pt>
                <c:pt idx="7">
                  <c:v>0.06</c:v>
                </c:pt>
                <c:pt idx="8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062144"/>
        <c:axId val="145068032"/>
      </c:barChart>
      <c:catAx>
        <c:axId val="14506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068032"/>
        <c:crosses val="autoZero"/>
        <c:auto val="1"/>
        <c:lblAlgn val="ctr"/>
        <c:lblOffset val="100"/>
        <c:noMultiLvlLbl val="0"/>
      </c:catAx>
      <c:valAx>
        <c:axId val="145068032"/>
        <c:scaling>
          <c:orientation val="minMax"/>
          <c:max val="0.28000000000000008"/>
          <c:min val="0"/>
        </c:scaling>
        <c:delete val="0"/>
        <c:axPos val="l"/>
        <c:numFmt formatCode="0.00" sourceLinked="1"/>
        <c:majorTickMark val="out"/>
        <c:minorTickMark val="none"/>
        <c:tickLblPos val="nextTo"/>
        <c:crossAx val="145062144"/>
        <c:crosses val="autoZero"/>
        <c:crossBetween val="between"/>
        <c:majorUnit val="4.0000000000000022E-2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</c:spPr>
          <c:invertIfNegative val="0"/>
          <c:cat>
            <c:numRef>
              <c:f>'Fig 3.37'!$B$8:$B$38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cat>
          <c:val>
            <c:numRef>
              <c:f>'Fig 3.37'!$C$8:$C$38</c:f>
              <c:numCache>
                <c:formatCode>0.00000000</c:formatCode>
                <c:ptCount val="31"/>
                <c:pt idx="0">
                  <c:v>3.0590232050182579E-7</c:v>
                </c:pt>
                <c:pt idx="1">
                  <c:v>4.5885348075273872E-6</c:v>
                </c:pt>
                <c:pt idx="2">
                  <c:v>3.4414011056455447E-5</c:v>
                </c:pt>
                <c:pt idx="3">
                  <c:v>1.7207005528227688E-4</c:v>
                </c:pt>
                <c:pt idx="4">
                  <c:v>6.4526270730853874E-4</c:v>
                </c:pt>
                <c:pt idx="5">
                  <c:v>1.9357881219256175E-3</c:v>
                </c:pt>
                <c:pt idx="6">
                  <c:v>4.839470304814038E-3</c:v>
                </c:pt>
                <c:pt idx="7">
                  <c:v>1.0370293510315797E-2</c:v>
                </c:pt>
                <c:pt idx="8">
                  <c:v>1.9444300331842138E-2</c:v>
                </c:pt>
                <c:pt idx="9">
                  <c:v>3.2407167219736882E-2</c:v>
                </c:pt>
                <c:pt idx="10">
                  <c:v>4.8610750829605344E-2</c:v>
                </c:pt>
                <c:pt idx="11">
                  <c:v>6.6287387494916333E-2</c:v>
                </c:pt>
                <c:pt idx="12">
                  <c:v>8.2859234368645451E-2</c:v>
                </c:pt>
                <c:pt idx="13">
                  <c:v>9.5606808886898584E-2</c:v>
                </c:pt>
                <c:pt idx="14">
                  <c:v>0.10243586666453419</c:v>
                </c:pt>
                <c:pt idx="15">
                  <c:v>0.10243586666453419</c:v>
                </c:pt>
                <c:pt idx="16">
                  <c:v>9.6033624998000819E-2</c:v>
                </c:pt>
                <c:pt idx="17">
                  <c:v>8.4735551468824222E-2</c:v>
                </c:pt>
                <c:pt idx="18">
                  <c:v>7.0612959557353555E-2</c:v>
                </c:pt>
                <c:pt idx="19">
                  <c:v>5.5747073334752775E-2</c:v>
                </c:pt>
                <c:pt idx="20">
                  <c:v>4.1810305001064599E-2</c:v>
                </c:pt>
                <c:pt idx="21">
                  <c:v>2.9864503572189009E-2</c:v>
                </c:pt>
                <c:pt idx="22">
                  <c:v>2.0362161526492496E-2</c:v>
                </c:pt>
                <c:pt idx="23">
                  <c:v>1.3279670560755973E-2</c:v>
                </c:pt>
                <c:pt idx="24">
                  <c:v>8.2997941004724716E-3</c:v>
                </c:pt>
                <c:pt idx="25">
                  <c:v>4.9798764602834869E-3</c:v>
                </c:pt>
                <c:pt idx="26">
                  <c:v>2.8730056501635559E-3</c:v>
                </c:pt>
                <c:pt idx="27">
                  <c:v>1.5961142500908597E-3</c:v>
                </c:pt>
                <c:pt idx="28">
                  <c:v>8.5506120540581904E-4</c:v>
                </c:pt>
                <c:pt idx="29">
                  <c:v>4.4227303727887191E-4</c:v>
                </c:pt>
                <c:pt idx="30">
                  <c:v>2.2113651863943614E-4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616320"/>
        <c:axId val="146617856"/>
      </c:barChart>
      <c:catAx>
        <c:axId val="14661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6617856"/>
        <c:crosses val="autoZero"/>
        <c:auto val="1"/>
        <c:lblAlgn val="ctr"/>
        <c:lblOffset val="100"/>
        <c:tickLblSkip val="5"/>
        <c:noMultiLvlLbl val="0"/>
      </c:catAx>
      <c:valAx>
        <c:axId val="146617856"/>
        <c:scaling>
          <c:orientation val="minMax"/>
        </c:scaling>
        <c:delete val="0"/>
        <c:axPos val="l"/>
        <c:numFmt formatCode="0.00" sourceLinked="0"/>
        <c:majorTickMark val="out"/>
        <c:minorTickMark val="none"/>
        <c:tickLblPos val="nextTo"/>
        <c:crossAx val="146616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3.37'!$F$8:$F$38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'Fig 3.37'!$G$8:$G$38</c:f>
              <c:numCache>
                <c:formatCode>General</c:formatCode>
                <c:ptCount val="31"/>
                <c:pt idx="0">
                  <c:v>5.6971259661427472E-5</c:v>
                </c:pt>
                <c:pt idx="1">
                  <c:v>1.4978689603802533E-4</c:v>
                </c:pt>
                <c:pt idx="2">
                  <c:v>3.6841631550566949E-4</c:v>
                </c:pt>
                <c:pt idx="3">
                  <c:v>8.4771705979010906E-4</c:v>
                </c:pt>
                <c:pt idx="4">
                  <c:v>1.824777956375761E-3</c:v>
                </c:pt>
                <c:pt idx="5">
                  <c:v>3.6746515501841328E-3</c:v>
                </c:pt>
                <c:pt idx="6">
                  <c:v>6.9226015480283037E-3</c:v>
                </c:pt>
                <c:pt idx="7">
                  <c:v>1.2200272796926429E-2</c:v>
                </c:pt>
                <c:pt idx="8">
                  <c:v>2.0114849268636745E-2</c:v>
                </c:pt>
                <c:pt idx="9">
                  <c:v>3.1024947696103814E-2</c:v>
                </c:pt>
                <c:pt idx="10">
                  <c:v>4.4766420317807844E-2</c:v>
                </c:pt>
                <c:pt idx="11">
                  <c:v>6.0428346749642259E-2</c:v>
                </c:pt>
                <c:pt idx="12">
                  <c:v>7.630905787681859E-2</c:v>
                </c:pt>
                <c:pt idx="13">
                  <c:v>9.0148500118746894E-2</c:v>
                </c:pt>
                <c:pt idx="14">
                  <c:v>9.962950063937813E-2</c:v>
                </c:pt>
                <c:pt idx="15">
                  <c:v>0.10300645387285055</c:v>
                </c:pt>
                <c:pt idx="16">
                  <c:v>9.962950063937813E-2</c:v>
                </c:pt>
                <c:pt idx="17">
                  <c:v>9.0148500118746894E-2</c:v>
                </c:pt>
                <c:pt idx="18">
                  <c:v>7.630905787681859E-2</c:v>
                </c:pt>
                <c:pt idx="19">
                  <c:v>6.0428346749642259E-2</c:v>
                </c:pt>
                <c:pt idx="20">
                  <c:v>4.4766420317807844E-2</c:v>
                </c:pt>
                <c:pt idx="21">
                  <c:v>3.1024947696103814E-2</c:v>
                </c:pt>
                <c:pt idx="22">
                  <c:v>2.0114849268636745E-2</c:v>
                </c:pt>
                <c:pt idx="23">
                  <c:v>1.2200272796926429E-2</c:v>
                </c:pt>
                <c:pt idx="24">
                  <c:v>6.9226015480283037E-3</c:v>
                </c:pt>
                <c:pt idx="25">
                  <c:v>3.6746515501841328E-3</c:v>
                </c:pt>
                <c:pt idx="26">
                  <c:v>1.824777956375761E-3</c:v>
                </c:pt>
                <c:pt idx="27">
                  <c:v>8.4771705979010906E-4</c:v>
                </c:pt>
                <c:pt idx="28">
                  <c:v>3.6841631550566949E-4</c:v>
                </c:pt>
                <c:pt idx="29">
                  <c:v>1.4978689603802533E-4</c:v>
                </c:pt>
                <c:pt idx="30">
                  <c:v>5.6971259661427472E-5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964864"/>
        <c:axId val="146966400"/>
      </c:scatterChart>
      <c:valAx>
        <c:axId val="146964864"/>
        <c:scaling>
          <c:orientation val="minMax"/>
          <c:max val="3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6966400"/>
        <c:crosses val="autoZero"/>
        <c:crossBetween val="midCat"/>
        <c:majorUnit val="5"/>
      </c:valAx>
      <c:valAx>
        <c:axId val="146966400"/>
        <c:scaling>
          <c:orientation val="minMax"/>
        </c:scaling>
        <c:delete val="0"/>
        <c:axPos val="l"/>
        <c:numFmt formatCode="#,##0.00" sourceLinked="0"/>
        <c:majorTickMark val="out"/>
        <c:minorTickMark val="none"/>
        <c:tickLblPos val="nextTo"/>
        <c:crossAx val="1469648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791727278091013"/>
          <c:y val="0.10763925387659339"/>
          <c:w val="0.40208415137563391"/>
          <c:h val="0.67014116123169365"/>
        </c:manualLayout>
      </c:layout>
      <c:pieChart>
        <c:varyColors val="1"/>
        <c:ser>
          <c:idx val="0"/>
          <c:order val="0"/>
          <c:tx>
            <c:strRef>
              <c:f>'Fig 3.2'!$B$12:$B$20</c:f>
              <c:strCache>
                <c:ptCount val="1"/>
                <c:pt idx="0">
                  <c:v>0 1 2 3 4 5 6 7 8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numRef>
              <c:f>'Fig 3.2'!$B$12:$B$20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'Fig 3.2'!$C$12:$C$20</c:f>
              <c:numCache>
                <c:formatCode>General</c:formatCode>
                <c:ptCount val="9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8</c:v>
                </c:pt>
                <c:pt idx="4">
                  <c:v>14</c:v>
                </c:pt>
                <c:pt idx="5">
                  <c:v>10</c:v>
                </c:pt>
                <c:pt idx="6">
                  <c:v>6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6041710411198599"/>
          <c:y val="0.88541958296879553"/>
          <c:w val="0.48125087489063861"/>
          <c:h val="8.3333697871099788E-2"/>
        </c:manualLayout>
      </c:layout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zero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</c:spPr>
          </c:marker>
          <c:cat>
            <c:strRef>
              <c:f>'Fig 3.3'!$B$5:$B$16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'Fig 3.3'!$C$5:$C$16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9</c:v>
                </c:pt>
                <c:pt idx="4">
                  <c:v>12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10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981952"/>
        <c:axId val="145090048"/>
      </c:lineChart>
      <c:catAx>
        <c:axId val="143981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090048"/>
        <c:crosses val="autoZero"/>
        <c:auto val="1"/>
        <c:lblAlgn val="ctr"/>
        <c:lblOffset val="100"/>
        <c:noMultiLvlLbl val="0"/>
      </c:catAx>
      <c:valAx>
        <c:axId val="1450900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43981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'Fig 3.4'!$K$5:$K$16</c:f>
              <c:strCache>
                <c:ptCount val="12"/>
                <c:pt idx="0">
                  <c:v> 0 -  49'</c:v>
                </c:pt>
                <c:pt idx="1">
                  <c:v> 50' -  99'</c:v>
                </c:pt>
                <c:pt idx="2">
                  <c:v> 100' -  149'</c:v>
                </c:pt>
                <c:pt idx="3">
                  <c:v> 150' -  199'</c:v>
                </c:pt>
                <c:pt idx="4">
                  <c:v> 200' -  249'</c:v>
                </c:pt>
                <c:pt idx="5">
                  <c:v> 250' -  299'</c:v>
                </c:pt>
                <c:pt idx="6">
                  <c:v> 300' -  349'</c:v>
                </c:pt>
                <c:pt idx="7">
                  <c:v> 350' -  399'</c:v>
                </c:pt>
                <c:pt idx="8">
                  <c:v> 400' -  449'</c:v>
                </c:pt>
                <c:pt idx="9">
                  <c:v> 450' -  499'</c:v>
                </c:pt>
                <c:pt idx="10">
                  <c:v> 500' - 549'</c:v>
                </c:pt>
                <c:pt idx="11">
                  <c:v> Over  550'</c:v>
                </c:pt>
              </c:strCache>
            </c:strRef>
          </c:cat>
          <c:val>
            <c:numRef>
              <c:f>'Fig 3.4'!$L$5:$L$16</c:f>
              <c:numCache>
                <c:formatCode>#,##0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  <c:pt idx="5">
                  <c:v>11</c:v>
                </c:pt>
                <c:pt idx="6">
                  <c:v>11</c:v>
                </c:pt>
                <c:pt idx="7">
                  <c:v>7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049280"/>
        <c:axId val="144050816"/>
      </c:barChart>
      <c:catAx>
        <c:axId val="144049280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crossAx val="144050816"/>
        <c:crosses val="autoZero"/>
        <c:auto val="1"/>
        <c:lblAlgn val="ctr"/>
        <c:lblOffset val="100"/>
        <c:noMultiLvlLbl val="0"/>
      </c:catAx>
      <c:valAx>
        <c:axId val="1440508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crossAx val="144049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'Fig 3.5'!$K$4:$K$14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cat>
          <c:val>
            <c:numRef>
              <c:f>'Fig 3.5'!$M$4:$M$14</c:f>
              <c:numCache>
                <c:formatCode>0.0000</c:formatCode>
                <c:ptCount val="11"/>
                <c:pt idx="0">
                  <c:v>2.7777777777777776E-2</c:v>
                </c:pt>
                <c:pt idx="1">
                  <c:v>5.5555555555555552E-2</c:v>
                </c:pt>
                <c:pt idx="2">
                  <c:v>8.3333333333333329E-2</c:v>
                </c:pt>
                <c:pt idx="3">
                  <c:v>0.1111111111111111</c:v>
                </c:pt>
                <c:pt idx="4">
                  <c:v>0.1388888888888889</c:v>
                </c:pt>
                <c:pt idx="5">
                  <c:v>0.16666666666666666</c:v>
                </c:pt>
                <c:pt idx="6">
                  <c:v>0.1388888888888889</c:v>
                </c:pt>
                <c:pt idx="7">
                  <c:v>0.1111111111111111</c:v>
                </c:pt>
                <c:pt idx="8">
                  <c:v>8.3333333333333329E-2</c:v>
                </c:pt>
                <c:pt idx="9">
                  <c:v>5.5555555555555552E-2</c:v>
                </c:pt>
                <c:pt idx="10">
                  <c:v>2.7777777777777776E-2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097664"/>
        <c:axId val="144099200"/>
      </c:barChart>
      <c:catAx>
        <c:axId val="14409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4099200"/>
        <c:crosses val="autoZero"/>
        <c:auto val="1"/>
        <c:lblAlgn val="ctr"/>
        <c:lblOffset val="100"/>
        <c:noMultiLvlLbl val="0"/>
      </c:catAx>
      <c:valAx>
        <c:axId val="144099200"/>
        <c:scaling>
          <c:orientation val="minMax"/>
        </c:scaling>
        <c:delete val="0"/>
        <c:axPos val="l"/>
        <c:numFmt formatCode="0.00" sourceLinked="0"/>
        <c:majorTickMark val="out"/>
        <c:minorTickMark val="none"/>
        <c:tickLblPos val="nextTo"/>
        <c:crossAx val="144097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3.7'!$I$4:$I$10</c:f>
              <c:numCache>
                <c:formatCode>General</c:formatCode>
                <c:ptCount val="7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</c:numCache>
            </c:numRef>
          </c:cat>
          <c:val>
            <c:numRef>
              <c:f>'Fig 3.7'!$J$4:$J$10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8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458688"/>
        <c:axId val="145460224"/>
      </c:barChart>
      <c:catAx>
        <c:axId val="14545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460224"/>
        <c:crosses val="autoZero"/>
        <c:auto val="1"/>
        <c:lblAlgn val="ctr"/>
        <c:lblOffset val="100"/>
        <c:noMultiLvlLbl val="0"/>
      </c:catAx>
      <c:valAx>
        <c:axId val="145460224"/>
        <c:scaling>
          <c:orientation val="minMax"/>
          <c:max val="8"/>
        </c:scaling>
        <c:delete val="0"/>
        <c:axPos val="l"/>
        <c:numFmt formatCode="General" sourceLinked="1"/>
        <c:majorTickMark val="out"/>
        <c:minorTickMark val="none"/>
        <c:tickLblPos val="nextTo"/>
        <c:crossAx val="145458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'Fig 3.8'!$A$3:$A$53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cat>
          <c:val>
            <c:numRef>
              <c:f>'Fig 3.8'!$B$3:$B$53</c:f>
              <c:numCache>
                <c:formatCode>General</c:formatCode>
                <c:ptCount val="51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33</c:v>
                </c:pt>
                <c:pt idx="4">
                  <c:v>37</c:v>
                </c:pt>
                <c:pt idx="5">
                  <c:v>40.4</c:v>
                </c:pt>
                <c:pt idx="6">
                  <c:v>40.799999999999997</c:v>
                </c:pt>
                <c:pt idx="7">
                  <c:v>40.799999999999997</c:v>
                </c:pt>
                <c:pt idx="8">
                  <c:v>40.4</c:v>
                </c:pt>
                <c:pt idx="9">
                  <c:v>39.6</c:v>
                </c:pt>
                <c:pt idx="10">
                  <c:v>38.700000000000003</c:v>
                </c:pt>
                <c:pt idx="11">
                  <c:v>37.5</c:v>
                </c:pt>
                <c:pt idx="12">
                  <c:v>36.200000000000003</c:v>
                </c:pt>
                <c:pt idx="13">
                  <c:v>34.799999999999997</c:v>
                </c:pt>
                <c:pt idx="14">
                  <c:v>33.299999999999997</c:v>
                </c:pt>
                <c:pt idx="15">
                  <c:v>31.8</c:v>
                </c:pt>
                <c:pt idx="16">
                  <c:v>30.2</c:v>
                </c:pt>
                <c:pt idx="17">
                  <c:v>28.6</c:v>
                </c:pt>
                <c:pt idx="18">
                  <c:v>27</c:v>
                </c:pt>
                <c:pt idx="19">
                  <c:v>25.5</c:v>
                </c:pt>
                <c:pt idx="20">
                  <c:v>23.9</c:v>
                </c:pt>
                <c:pt idx="21">
                  <c:v>22.4</c:v>
                </c:pt>
                <c:pt idx="22">
                  <c:v>21</c:v>
                </c:pt>
                <c:pt idx="23">
                  <c:v>19.600000000000001</c:v>
                </c:pt>
                <c:pt idx="24">
                  <c:v>18.2</c:v>
                </c:pt>
                <c:pt idx="25">
                  <c:v>16.899999999999999</c:v>
                </c:pt>
                <c:pt idx="26">
                  <c:v>15.7</c:v>
                </c:pt>
                <c:pt idx="27">
                  <c:v>14.5</c:v>
                </c:pt>
                <c:pt idx="28">
                  <c:v>13.4</c:v>
                </c:pt>
                <c:pt idx="29">
                  <c:v>12.4</c:v>
                </c:pt>
                <c:pt idx="30">
                  <c:v>11.4</c:v>
                </c:pt>
                <c:pt idx="31">
                  <c:v>10.4</c:v>
                </c:pt>
                <c:pt idx="32">
                  <c:v>9.6</c:v>
                </c:pt>
                <c:pt idx="33">
                  <c:v>8.8000000000000007</c:v>
                </c:pt>
                <c:pt idx="34">
                  <c:v>8</c:v>
                </c:pt>
                <c:pt idx="35">
                  <c:v>7.3</c:v>
                </c:pt>
                <c:pt idx="36">
                  <c:v>6.7</c:v>
                </c:pt>
                <c:pt idx="37">
                  <c:v>6.1</c:v>
                </c:pt>
                <c:pt idx="38">
                  <c:v>5.5</c:v>
                </c:pt>
                <c:pt idx="39">
                  <c:v>5</c:v>
                </c:pt>
                <c:pt idx="40">
                  <c:v>4.5999999999999996</c:v>
                </c:pt>
                <c:pt idx="41">
                  <c:v>4.0999999999999996</c:v>
                </c:pt>
                <c:pt idx="42">
                  <c:v>3.7</c:v>
                </c:pt>
                <c:pt idx="43">
                  <c:v>3.4</c:v>
                </c:pt>
                <c:pt idx="44">
                  <c:v>3</c:v>
                </c:pt>
                <c:pt idx="45">
                  <c:v>2.7</c:v>
                </c:pt>
                <c:pt idx="46">
                  <c:v>2.5</c:v>
                </c:pt>
                <c:pt idx="47">
                  <c:v>2.2000000000000002</c:v>
                </c:pt>
                <c:pt idx="48">
                  <c:v>2</c:v>
                </c:pt>
                <c:pt idx="49">
                  <c:v>1.8</c:v>
                </c:pt>
                <c:pt idx="50">
                  <c:v>1.6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189504"/>
        <c:axId val="145195392"/>
      </c:barChart>
      <c:catAx>
        <c:axId val="145189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5195392"/>
        <c:crosses val="autoZero"/>
        <c:auto val="1"/>
        <c:lblAlgn val="ctr"/>
        <c:lblOffset val="100"/>
        <c:tickLblSkip val="5"/>
        <c:noMultiLvlLbl val="0"/>
      </c:catAx>
      <c:valAx>
        <c:axId val="1451953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45189504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9</xdr:row>
      <xdr:rowOff>142875</xdr:rowOff>
    </xdr:from>
    <xdr:to>
      <xdr:col>9</xdr:col>
      <xdr:colOff>533400</xdr:colOff>
      <xdr:row>24</xdr:row>
      <xdr:rowOff>57150</xdr:rowOff>
    </xdr:to>
    <xdr:graphicFrame macro="">
      <xdr:nvGraphicFramePr>
        <xdr:cNvPr id="1043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390525</xdr:colOff>
      <xdr:row>22</xdr:row>
      <xdr:rowOff>171450</xdr:rowOff>
    </xdr:from>
    <xdr:to>
      <xdr:col>3</xdr:col>
      <xdr:colOff>504825</xdr:colOff>
      <xdr:row>35</xdr:row>
      <xdr:rowOff>66675</xdr:rowOff>
    </xdr:to>
    <xdr:graphicFrame macro="">
      <xdr:nvGraphicFramePr>
        <xdr:cNvPr id="1044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457200</xdr:colOff>
      <xdr:row>25</xdr:row>
      <xdr:rowOff>152400</xdr:rowOff>
    </xdr:from>
    <xdr:to>
      <xdr:col>9</xdr:col>
      <xdr:colOff>247650</xdr:colOff>
      <xdr:row>40</xdr:row>
      <xdr:rowOff>38100</xdr:rowOff>
    </xdr:to>
    <xdr:graphicFrame macro="">
      <xdr:nvGraphicFramePr>
        <xdr:cNvPr id="104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13</xdr:row>
      <xdr:rowOff>161925</xdr:rowOff>
    </xdr:from>
    <xdr:to>
      <xdr:col>3</xdr:col>
      <xdr:colOff>295275</xdr:colOff>
      <xdr:row>26</xdr:row>
      <xdr:rowOff>66675</xdr:rowOff>
    </xdr:to>
    <xdr:graphicFrame macro="">
      <xdr:nvGraphicFramePr>
        <xdr:cNvPr id="26643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428625</xdr:colOff>
      <xdr:row>13</xdr:row>
      <xdr:rowOff>142875</xdr:rowOff>
    </xdr:from>
    <xdr:to>
      <xdr:col>7</xdr:col>
      <xdr:colOff>257175</xdr:colOff>
      <xdr:row>26</xdr:row>
      <xdr:rowOff>38100</xdr:rowOff>
    </xdr:to>
    <xdr:graphicFrame macro="">
      <xdr:nvGraphicFramePr>
        <xdr:cNvPr id="26644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447675</xdr:colOff>
      <xdr:row>13</xdr:row>
      <xdr:rowOff>152400</xdr:rowOff>
    </xdr:from>
    <xdr:to>
      <xdr:col>11</xdr:col>
      <xdr:colOff>266700</xdr:colOff>
      <xdr:row>26</xdr:row>
      <xdr:rowOff>57150</xdr:rowOff>
    </xdr:to>
    <xdr:graphicFrame macro="">
      <xdr:nvGraphicFramePr>
        <xdr:cNvPr id="26645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13</xdr:row>
      <xdr:rowOff>114300</xdr:rowOff>
    </xdr:from>
    <xdr:to>
      <xdr:col>4</xdr:col>
      <xdr:colOff>457200</xdr:colOff>
      <xdr:row>27</xdr:row>
      <xdr:rowOff>104775</xdr:rowOff>
    </xdr:to>
    <xdr:graphicFrame macro="">
      <xdr:nvGraphicFramePr>
        <xdr:cNvPr id="30733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533400</xdr:colOff>
      <xdr:row>13</xdr:row>
      <xdr:rowOff>123825</xdr:rowOff>
    </xdr:from>
    <xdr:to>
      <xdr:col>6</xdr:col>
      <xdr:colOff>762000</xdr:colOff>
      <xdr:row>27</xdr:row>
      <xdr:rowOff>114300</xdr:rowOff>
    </xdr:to>
    <xdr:graphicFrame macro="">
      <xdr:nvGraphicFramePr>
        <xdr:cNvPr id="30734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2</xdr:row>
      <xdr:rowOff>47625</xdr:rowOff>
    </xdr:from>
    <xdr:to>
      <xdr:col>7</xdr:col>
      <xdr:colOff>171450</xdr:colOff>
      <xdr:row>14</xdr:row>
      <xdr:rowOff>57150</xdr:rowOff>
    </xdr:to>
    <xdr:graphicFrame macro="">
      <xdr:nvGraphicFramePr>
        <xdr:cNvPr id="33799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7</xdr:row>
      <xdr:rowOff>57150</xdr:rowOff>
    </xdr:from>
    <xdr:to>
      <xdr:col>7</xdr:col>
      <xdr:colOff>666750</xdr:colOff>
      <xdr:row>19</xdr:row>
      <xdr:rowOff>114300</xdr:rowOff>
    </xdr:to>
    <xdr:graphicFrame macro="">
      <xdr:nvGraphicFramePr>
        <xdr:cNvPr id="35847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1</xdr:row>
      <xdr:rowOff>38100</xdr:rowOff>
    </xdr:from>
    <xdr:to>
      <xdr:col>12</xdr:col>
      <xdr:colOff>47625</xdr:colOff>
      <xdr:row>15</xdr:row>
      <xdr:rowOff>114300</xdr:rowOff>
    </xdr:to>
    <xdr:graphicFrame macro="">
      <xdr:nvGraphicFramePr>
        <xdr:cNvPr id="37895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3</xdr:row>
      <xdr:rowOff>142875</xdr:rowOff>
    </xdr:from>
    <xdr:to>
      <xdr:col>8</xdr:col>
      <xdr:colOff>314325</xdr:colOff>
      <xdr:row>22</xdr:row>
      <xdr:rowOff>142875</xdr:rowOff>
    </xdr:to>
    <xdr:graphicFrame macro="">
      <xdr:nvGraphicFramePr>
        <xdr:cNvPr id="39943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4</xdr:row>
      <xdr:rowOff>66675</xdr:rowOff>
    </xdr:from>
    <xdr:to>
      <xdr:col>7</xdr:col>
      <xdr:colOff>161925</xdr:colOff>
      <xdr:row>17</xdr:row>
      <xdr:rowOff>133350</xdr:rowOff>
    </xdr:to>
    <xdr:graphicFrame macro="">
      <xdr:nvGraphicFramePr>
        <xdr:cNvPr id="41991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1</xdr:row>
      <xdr:rowOff>114300</xdr:rowOff>
    </xdr:from>
    <xdr:to>
      <xdr:col>14</xdr:col>
      <xdr:colOff>476250</xdr:colOff>
      <xdr:row>16</xdr:row>
      <xdr:rowOff>0</xdr:rowOff>
    </xdr:to>
    <xdr:graphicFrame macro="">
      <xdr:nvGraphicFramePr>
        <xdr:cNvPr id="44039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647700</xdr:colOff>
      <xdr:row>6</xdr:row>
      <xdr:rowOff>104775</xdr:rowOff>
    </xdr:from>
    <xdr:to>
      <xdr:col>8</xdr:col>
      <xdr:colOff>581025</xdr:colOff>
      <xdr:row>21</xdr:row>
      <xdr:rowOff>66675</xdr:rowOff>
    </xdr:to>
    <xdr:graphicFrame macro="">
      <xdr:nvGraphicFramePr>
        <xdr:cNvPr id="46087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409575</xdr:colOff>
      <xdr:row>2</xdr:row>
      <xdr:rowOff>19050</xdr:rowOff>
    </xdr:from>
    <xdr:to>
      <xdr:col>13</xdr:col>
      <xdr:colOff>19050</xdr:colOff>
      <xdr:row>16</xdr:row>
      <xdr:rowOff>104775</xdr:rowOff>
    </xdr:to>
    <xdr:graphicFrame macro="">
      <xdr:nvGraphicFramePr>
        <xdr:cNvPr id="48141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390525</xdr:colOff>
      <xdr:row>17</xdr:row>
      <xdr:rowOff>152400</xdr:rowOff>
    </xdr:from>
    <xdr:to>
      <xdr:col>13</xdr:col>
      <xdr:colOff>19050</xdr:colOff>
      <xdr:row>32</xdr:row>
      <xdr:rowOff>38100</xdr:rowOff>
    </xdr:to>
    <xdr:graphicFrame macro="">
      <xdr:nvGraphicFramePr>
        <xdr:cNvPr id="48142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10</xdr:row>
      <xdr:rowOff>104775</xdr:rowOff>
    </xdr:from>
    <xdr:to>
      <xdr:col>10</xdr:col>
      <xdr:colOff>476250</xdr:colOff>
      <xdr:row>24</xdr:row>
      <xdr:rowOff>180975</xdr:rowOff>
    </xdr:to>
    <xdr:graphicFrame macro="">
      <xdr:nvGraphicFramePr>
        <xdr:cNvPr id="512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1</xdr:row>
      <xdr:rowOff>104775</xdr:rowOff>
    </xdr:from>
    <xdr:to>
      <xdr:col>12</xdr:col>
      <xdr:colOff>352425</xdr:colOff>
      <xdr:row>15</xdr:row>
      <xdr:rowOff>180975</xdr:rowOff>
    </xdr:to>
    <xdr:graphicFrame macro="">
      <xdr:nvGraphicFramePr>
        <xdr:cNvPr id="51213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285750</xdr:colOff>
      <xdr:row>16</xdr:row>
      <xdr:rowOff>180975</xdr:rowOff>
    </xdr:from>
    <xdr:to>
      <xdr:col>12</xdr:col>
      <xdr:colOff>352425</xdr:colOff>
      <xdr:row>31</xdr:row>
      <xdr:rowOff>66675</xdr:rowOff>
    </xdr:to>
    <xdr:graphicFrame macro="">
      <xdr:nvGraphicFramePr>
        <xdr:cNvPr id="51214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3</xdr:row>
      <xdr:rowOff>123825</xdr:rowOff>
    </xdr:from>
    <xdr:to>
      <xdr:col>14</xdr:col>
      <xdr:colOff>0</xdr:colOff>
      <xdr:row>16</xdr:row>
      <xdr:rowOff>28575</xdr:rowOff>
    </xdr:to>
    <xdr:graphicFrame macro="">
      <xdr:nvGraphicFramePr>
        <xdr:cNvPr id="54285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16</xdr:row>
      <xdr:rowOff>161925</xdr:rowOff>
    </xdr:from>
    <xdr:to>
      <xdr:col>14</xdr:col>
      <xdr:colOff>9525</xdr:colOff>
      <xdr:row>29</xdr:row>
      <xdr:rowOff>66675</xdr:rowOff>
    </xdr:to>
    <xdr:graphicFrame macro="">
      <xdr:nvGraphicFramePr>
        <xdr:cNvPr id="54286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</xdr:row>
      <xdr:rowOff>180975</xdr:rowOff>
    </xdr:from>
    <xdr:to>
      <xdr:col>10</xdr:col>
      <xdr:colOff>104775</xdr:colOff>
      <xdr:row>16</xdr:row>
      <xdr:rowOff>66675</xdr:rowOff>
    </xdr:to>
    <xdr:graphicFrame macro="">
      <xdr:nvGraphicFramePr>
        <xdr:cNvPr id="7175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17</xdr:row>
      <xdr:rowOff>104775</xdr:rowOff>
    </xdr:from>
    <xdr:to>
      <xdr:col>13</xdr:col>
      <xdr:colOff>428625</xdr:colOff>
      <xdr:row>32</xdr:row>
      <xdr:rowOff>38100</xdr:rowOff>
    </xdr:to>
    <xdr:graphicFrame macro="">
      <xdr:nvGraphicFramePr>
        <xdr:cNvPr id="9223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323850</xdr:colOff>
      <xdr:row>1</xdr:row>
      <xdr:rowOff>133350</xdr:rowOff>
    </xdr:from>
    <xdr:to>
      <xdr:col>19</xdr:col>
      <xdr:colOff>247650</xdr:colOff>
      <xdr:row>17</xdr:row>
      <xdr:rowOff>57150</xdr:rowOff>
    </xdr:to>
    <xdr:graphicFrame macro="">
      <xdr:nvGraphicFramePr>
        <xdr:cNvPr id="11271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2</xdr:row>
      <xdr:rowOff>19050</xdr:rowOff>
    </xdr:from>
    <xdr:to>
      <xdr:col>15</xdr:col>
      <xdr:colOff>38100</xdr:colOff>
      <xdr:row>16</xdr:row>
      <xdr:rowOff>104775</xdr:rowOff>
    </xdr:to>
    <xdr:graphicFrame macro="">
      <xdr:nvGraphicFramePr>
        <xdr:cNvPr id="13319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85725</xdr:rowOff>
    </xdr:from>
    <xdr:to>
      <xdr:col>8</xdr:col>
      <xdr:colOff>752475</xdr:colOff>
      <xdr:row>16</xdr:row>
      <xdr:rowOff>161925</xdr:rowOff>
    </xdr:to>
    <xdr:graphicFrame macro="">
      <xdr:nvGraphicFramePr>
        <xdr:cNvPr id="15367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123825</xdr:colOff>
      <xdr:row>1</xdr:row>
      <xdr:rowOff>9525</xdr:rowOff>
    </xdr:from>
    <xdr:to>
      <xdr:col>13</xdr:col>
      <xdr:colOff>123825</xdr:colOff>
      <xdr:row>15</xdr:row>
      <xdr:rowOff>85725</xdr:rowOff>
    </xdr:to>
    <xdr:graphicFrame macro="">
      <xdr:nvGraphicFramePr>
        <xdr:cNvPr id="17415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11</xdr:row>
      <xdr:rowOff>114300</xdr:rowOff>
    </xdr:from>
    <xdr:to>
      <xdr:col>3</xdr:col>
      <xdr:colOff>438150</xdr:colOff>
      <xdr:row>24</xdr:row>
      <xdr:rowOff>133350</xdr:rowOff>
    </xdr:to>
    <xdr:graphicFrame macro="">
      <xdr:nvGraphicFramePr>
        <xdr:cNvPr id="22547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304800</xdr:colOff>
      <xdr:row>11</xdr:row>
      <xdr:rowOff>123825</xdr:rowOff>
    </xdr:from>
    <xdr:to>
      <xdr:col>7</xdr:col>
      <xdr:colOff>504825</xdr:colOff>
      <xdr:row>24</xdr:row>
      <xdr:rowOff>142875</xdr:rowOff>
    </xdr:to>
    <xdr:graphicFrame macro="">
      <xdr:nvGraphicFramePr>
        <xdr:cNvPr id="22548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361950</xdr:colOff>
      <xdr:row>11</xdr:row>
      <xdr:rowOff>114300</xdr:rowOff>
    </xdr:from>
    <xdr:to>
      <xdr:col>12</xdr:col>
      <xdr:colOff>476250</xdr:colOff>
      <xdr:row>24</xdr:row>
      <xdr:rowOff>142875</xdr:rowOff>
    </xdr:to>
    <xdr:graphicFrame macro="">
      <xdr:nvGraphicFramePr>
        <xdr:cNvPr id="22549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workbookViewId="0">
      <selection activeCell="F1" sqref="F1"/>
    </sheetView>
  </sheetViews>
  <sheetFormatPr defaultColWidth="11.42578125" defaultRowHeight="15" x14ac:dyDescent="0.25"/>
  <cols>
    <col min="2" max="2" width="21" customWidth="1"/>
    <col min="3" max="5" width="5.7109375" customWidth="1"/>
    <col min="6" max="6" width="22.140625" customWidth="1"/>
    <col min="7" max="9" width="5.7109375" customWidth="1"/>
    <col min="10" max="10" width="23.140625" customWidth="1"/>
  </cols>
  <sheetData>
    <row r="1" spans="1:10" ht="18.75" x14ac:dyDescent="0.3">
      <c r="A1" s="116" t="s">
        <v>110</v>
      </c>
      <c r="B1" s="116"/>
      <c r="C1" s="116"/>
      <c r="D1" s="116"/>
      <c r="E1" s="116"/>
      <c r="F1" s="116"/>
      <c r="G1" s="116"/>
      <c r="H1" s="116"/>
    </row>
    <row r="2" spans="1:10" ht="18.75" x14ac:dyDescent="0.3">
      <c r="A2" s="116"/>
      <c r="B2" s="116"/>
      <c r="C2" s="116"/>
      <c r="D2" s="116"/>
      <c r="E2" s="116"/>
      <c r="F2" s="116"/>
      <c r="G2" s="116"/>
      <c r="H2" s="116"/>
    </row>
    <row r="3" spans="1:10" ht="18.75" x14ac:dyDescent="0.3">
      <c r="A3" s="116"/>
      <c r="B3" s="117" t="s">
        <v>111</v>
      </c>
      <c r="C3" s="116"/>
      <c r="D3" s="116"/>
      <c r="E3" s="116"/>
      <c r="F3" s="117" t="s">
        <v>112</v>
      </c>
      <c r="G3" s="116"/>
      <c r="H3" s="116"/>
      <c r="J3" s="117" t="s">
        <v>113</v>
      </c>
    </row>
    <row r="4" spans="1:10" ht="18.75" x14ac:dyDescent="0.3">
      <c r="A4" s="116"/>
      <c r="B4" s="116"/>
      <c r="C4" s="116"/>
      <c r="D4" s="116"/>
      <c r="E4" s="116"/>
      <c r="F4" s="116"/>
      <c r="G4" s="116"/>
      <c r="H4" s="116"/>
    </row>
    <row r="5" spans="1:10" ht="18.75" x14ac:dyDescent="0.3">
      <c r="A5" s="116"/>
      <c r="B5" s="117" t="s">
        <v>114</v>
      </c>
      <c r="C5" s="116"/>
      <c r="D5" s="116"/>
      <c r="E5" s="116"/>
      <c r="F5" s="117" t="s">
        <v>115</v>
      </c>
      <c r="G5" s="116"/>
      <c r="H5" s="116"/>
      <c r="J5" s="117" t="s">
        <v>116</v>
      </c>
    </row>
    <row r="6" spans="1:10" ht="18.75" x14ac:dyDescent="0.3">
      <c r="A6" s="116"/>
      <c r="B6" s="116"/>
      <c r="C6" s="116"/>
      <c r="D6" s="116"/>
      <c r="E6" s="116"/>
      <c r="F6" s="116"/>
      <c r="G6" s="116"/>
      <c r="H6" s="116"/>
    </row>
    <row r="7" spans="1:10" ht="18.75" x14ac:dyDescent="0.3">
      <c r="A7" s="116"/>
      <c r="B7" s="117" t="s">
        <v>117</v>
      </c>
      <c r="C7" s="116"/>
      <c r="D7" s="116"/>
      <c r="E7" s="116"/>
      <c r="F7" s="117" t="s">
        <v>118</v>
      </c>
      <c r="G7" s="116"/>
      <c r="H7" s="116"/>
      <c r="J7" s="117" t="s">
        <v>119</v>
      </c>
    </row>
    <row r="8" spans="1:10" ht="18.75" x14ac:dyDescent="0.3">
      <c r="A8" s="116"/>
      <c r="B8" s="116"/>
      <c r="C8" s="116"/>
      <c r="D8" s="116"/>
      <c r="E8" s="116"/>
      <c r="F8" s="116"/>
      <c r="G8" s="116"/>
      <c r="H8" s="116"/>
    </row>
    <row r="9" spans="1:10" ht="18.75" x14ac:dyDescent="0.3">
      <c r="A9" s="116"/>
      <c r="B9" s="117" t="s">
        <v>120</v>
      </c>
      <c r="C9" s="116"/>
      <c r="D9" s="116"/>
      <c r="E9" s="116"/>
      <c r="F9" s="117" t="s">
        <v>121</v>
      </c>
      <c r="G9" s="116"/>
      <c r="H9" s="116"/>
      <c r="J9" s="117" t="s">
        <v>122</v>
      </c>
    </row>
    <row r="10" spans="1:10" ht="18.75" x14ac:dyDescent="0.3">
      <c r="A10" s="116"/>
      <c r="B10" s="116"/>
      <c r="C10" s="116"/>
      <c r="D10" s="116"/>
      <c r="E10" s="116"/>
      <c r="G10" s="116"/>
      <c r="H10" s="116"/>
    </row>
    <row r="11" spans="1:10" ht="18.75" x14ac:dyDescent="0.3">
      <c r="A11" s="116"/>
      <c r="B11" s="117" t="s">
        <v>123</v>
      </c>
      <c r="C11" s="116"/>
      <c r="D11" s="116"/>
      <c r="E11" s="116"/>
      <c r="F11" s="117" t="s">
        <v>124</v>
      </c>
      <c r="G11" s="116"/>
      <c r="H11" s="116"/>
      <c r="J11" s="117" t="s">
        <v>125</v>
      </c>
    </row>
    <row r="12" spans="1:10" ht="18.75" x14ac:dyDescent="0.3">
      <c r="A12" s="116"/>
      <c r="B12" s="116"/>
      <c r="C12" s="116"/>
      <c r="D12" s="116"/>
      <c r="E12" s="116"/>
      <c r="F12" s="116"/>
      <c r="G12" s="116"/>
      <c r="H12" s="116"/>
    </row>
    <row r="13" spans="1:10" ht="18.75" x14ac:dyDescent="0.3">
      <c r="A13" s="116"/>
      <c r="B13" s="117" t="s">
        <v>126</v>
      </c>
      <c r="C13" s="116"/>
      <c r="D13" s="116"/>
      <c r="E13" s="116"/>
      <c r="F13" s="117" t="s">
        <v>127</v>
      </c>
      <c r="G13" s="116"/>
      <c r="H13" s="116"/>
      <c r="J13" s="117" t="s">
        <v>128</v>
      </c>
    </row>
    <row r="14" spans="1:10" ht="18.75" x14ac:dyDescent="0.3">
      <c r="A14" s="116"/>
      <c r="B14" s="116"/>
      <c r="C14" s="116"/>
      <c r="D14" s="116"/>
      <c r="E14" s="116"/>
      <c r="F14" s="116"/>
      <c r="G14" s="116"/>
      <c r="H14" s="116"/>
    </row>
    <row r="15" spans="1:10" ht="18.75" x14ac:dyDescent="0.3">
      <c r="A15" s="116"/>
      <c r="B15" s="117" t="s">
        <v>129</v>
      </c>
      <c r="C15" s="116"/>
      <c r="D15" s="116"/>
      <c r="E15" s="116"/>
      <c r="F15" s="117" t="s">
        <v>130</v>
      </c>
      <c r="G15" s="116"/>
      <c r="H15" s="116"/>
      <c r="J15" s="117" t="s">
        <v>131</v>
      </c>
    </row>
    <row r="16" spans="1:10" ht="18.75" x14ac:dyDescent="0.3">
      <c r="A16" s="116"/>
      <c r="B16" s="116"/>
      <c r="C16" s="116"/>
      <c r="D16" s="116"/>
      <c r="E16" s="116"/>
      <c r="F16" s="116"/>
      <c r="G16" s="116"/>
      <c r="H16" s="116"/>
    </row>
    <row r="17" spans="1:10" ht="18.75" x14ac:dyDescent="0.3">
      <c r="A17" s="116"/>
      <c r="B17" s="117" t="s">
        <v>132</v>
      </c>
      <c r="C17" s="116"/>
      <c r="D17" s="116"/>
      <c r="E17" s="116"/>
      <c r="F17" s="117" t="s">
        <v>133</v>
      </c>
      <c r="G17" s="116"/>
      <c r="H17" s="116"/>
      <c r="J17" s="117" t="s">
        <v>134</v>
      </c>
    </row>
    <row r="18" spans="1:10" ht="18.75" x14ac:dyDescent="0.3">
      <c r="A18" s="116"/>
      <c r="B18" s="116"/>
      <c r="C18" s="116"/>
      <c r="D18" s="116"/>
      <c r="E18" s="116"/>
      <c r="F18" s="116"/>
      <c r="G18" s="116"/>
      <c r="H18" s="116"/>
    </row>
    <row r="19" spans="1:10" ht="18.75" x14ac:dyDescent="0.3">
      <c r="A19" s="116"/>
      <c r="B19" s="116"/>
      <c r="C19" s="116"/>
      <c r="D19" s="116"/>
      <c r="E19" s="116"/>
      <c r="G19" s="116"/>
      <c r="H19" s="116"/>
      <c r="J19" s="117" t="s">
        <v>135</v>
      </c>
    </row>
    <row r="20" spans="1:10" ht="18.75" x14ac:dyDescent="0.3">
      <c r="A20" s="116"/>
      <c r="B20" s="116"/>
      <c r="C20" s="116"/>
      <c r="D20" s="116"/>
      <c r="E20" s="116"/>
      <c r="F20" s="116"/>
      <c r="G20" s="116"/>
      <c r="H20" s="116"/>
    </row>
    <row r="21" spans="1:10" ht="18.75" x14ac:dyDescent="0.3">
      <c r="A21" s="116"/>
      <c r="B21" s="116"/>
      <c r="C21" s="116"/>
      <c r="D21" s="116"/>
      <c r="E21" s="116"/>
      <c r="F21" s="116"/>
      <c r="G21" s="116"/>
      <c r="H21" s="116"/>
    </row>
    <row r="22" spans="1:10" ht="18.75" x14ac:dyDescent="0.3">
      <c r="A22" s="116"/>
      <c r="B22" s="116"/>
      <c r="C22" s="116"/>
      <c r="D22" s="116"/>
      <c r="E22" s="116"/>
      <c r="F22" s="116"/>
      <c r="G22" s="116"/>
      <c r="H22" s="116"/>
    </row>
    <row r="23" spans="1:10" ht="18.75" x14ac:dyDescent="0.3">
      <c r="A23" s="116"/>
      <c r="B23" s="116"/>
      <c r="C23" s="116"/>
      <c r="D23" s="116"/>
      <c r="E23" s="116"/>
      <c r="F23" s="116"/>
      <c r="G23" s="116"/>
      <c r="H23" s="116"/>
    </row>
    <row r="24" spans="1:10" ht="18.75" x14ac:dyDescent="0.3">
      <c r="A24" s="116"/>
      <c r="B24" s="116"/>
      <c r="C24" s="116"/>
      <c r="D24" s="116"/>
      <c r="E24" s="116"/>
      <c r="F24" s="116"/>
      <c r="G24" s="116"/>
      <c r="H24" s="116"/>
    </row>
    <row r="25" spans="1:10" ht="18.75" x14ac:dyDescent="0.3">
      <c r="A25" s="116"/>
      <c r="B25" s="116"/>
      <c r="C25" s="116"/>
      <c r="D25" s="116"/>
      <c r="E25" s="116"/>
      <c r="F25" s="116"/>
      <c r="G25" s="116"/>
      <c r="H25" s="116"/>
    </row>
    <row r="26" spans="1:10" ht="18.75" x14ac:dyDescent="0.3">
      <c r="A26" s="116"/>
      <c r="B26" s="116"/>
      <c r="C26" s="116"/>
      <c r="D26" s="116"/>
      <c r="E26" s="116"/>
      <c r="F26" s="116"/>
      <c r="G26" s="116"/>
      <c r="H26" s="116"/>
    </row>
    <row r="27" spans="1:10" ht="18.75" x14ac:dyDescent="0.3">
      <c r="A27" s="116"/>
      <c r="B27" s="116"/>
      <c r="C27" s="116"/>
      <c r="D27" s="116"/>
      <c r="E27" s="116"/>
      <c r="F27" s="116"/>
      <c r="G27" s="116"/>
      <c r="H27" s="116"/>
    </row>
    <row r="28" spans="1:10" ht="18.75" x14ac:dyDescent="0.3">
      <c r="A28" s="116"/>
      <c r="B28" s="116"/>
      <c r="C28" s="116"/>
      <c r="D28" s="116"/>
      <c r="E28" s="116"/>
      <c r="F28" s="116"/>
      <c r="G28" s="116"/>
      <c r="H28" s="116"/>
    </row>
    <row r="29" spans="1:10" ht="18.75" x14ac:dyDescent="0.3">
      <c r="A29" s="116"/>
      <c r="B29" s="116"/>
      <c r="C29" s="116"/>
      <c r="D29" s="116"/>
      <c r="E29" s="116"/>
      <c r="F29" s="116"/>
      <c r="G29" s="116"/>
      <c r="H29" s="116"/>
    </row>
    <row r="30" spans="1:10" ht="18.75" x14ac:dyDescent="0.3">
      <c r="A30" s="116"/>
      <c r="B30" s="116"/>
      <c r="C30" s="116"/>
      <c r="D30" s="116"/>
      <c r="E30" s="116"/>
      <c r="F30" s="116"/>
      <c r="G30" s="116"/>
      <c r="H30" s="116"/>
    </row>
    <row r="31" spans="1:10" ht="18.75" x14ac:dyDescent="0.3">
      <c r="A31" s="116"/>
      <c r="B31" s="116"/>
      <c r="C31" s="116"/>
      <c r="D31" s="116"/>
      <c r="E31" s="116"/>
      <c r="F31" s="116"/>
      <c r="G31" s="116"/>
      <c r="H31" s="116"/>
    </row>
    <row r="32" spans="1:10" ht="18.75" x14ac:dyDescent="0.3">
      <c r="A32" s="116"/>
      <c r="B32" s="116"/>
      <c r="C32" s="116"/>
      <c r="D32" s="116"/>
      <c r="E32" s="116"/>
      <c r="F32" s="116"/>
      <c r="G32" s="116"/>
      <c r="H32" s="116"/>
    </row>
    <row r="33" spans="1:8" ht="18.75" x14ac:dyDescent="0.3">
      <c r="A33" s="116"/>
      <c r="B33" s="116"/>
      <c r="C33" s="116"/>
      <c r="D33" s="116"/>
      <c r="E33" s="116"/>
      <c r="F33" s="116"/>
      <c r="G33" s="116"/>
      <c r="H33" s="116"/>
    </row>
    <row r="34" spans="1:8" ht="18.75" x14ac:dyDescent="0.3">
      <c r="A34" s="116"/>
      <c r="B34" s="116"/>
      <c r="C34" s="116"/>
      <c r="D34" s="116"/>
      <c r="E34" s="116"/>
      <c r="F34" s="116"/>
      <c r="G34" s="116"/>
      <c r="H34" s="116"/>
    </row>
    <row r="35" spans="1:8" ht="18.75" x14ac:dyDescent="0.3">
      <c r="A35" s="116"/>
      <c r="B35" s="116"/>
      <c r="C35" s="116"/>
      <c r="D35" s="116"/>
      <c r="E35" s="116"/>
      <c r="F35" s="116"/>
      <c r="G35" s="116"/>
      <c r="H35" s="116"/>
    </row>
    <row r="36" spans="1:8" ht="18.75" x14ac:dyDescent="0.3">
      <c r="A36" s="116"/>
      <c r="B36" s="116"/>
      <c r="C36" s="116"/>
      <c r="D36" s="116"/>
      <c r="E36" s="116"/>
      <c r="F36" s="116"/>
      <c r="G36" s="116"/>
      <c r="H36" s="116"/>
    </row>
  </sheetData>
  <hyperlinks>
    <hyperlink ref="B3" location="'Fig 3.1'!A1" tooltip="Gå til arket &quot;Fig 3.1&quot;" display="Kapittel 3.1, figur 3.1"/>
    <hyperlink ref="B5" location="'Fig 3.2'!A1" tooltip="Gå til arket &quot;Fig 3.2&quot;" display="Kapittel 3.2, figur 3.2"/>
    <hyperlink ref="B7" location="'Fig 3.3'!A1" tooltip="Gå til arket &quot;Fig 3.3&quot;" display="Kapittel 3.2, figur 3.3"/>
    <hyperlink ref="B9" location="'Fig 3.4'!A1" tooltip="Gå til arket &quot;Fig 3.4&quot;" display="Kapittel 3.2, figur 3.4"/>
    <hyperlink ref="B11" location="'Fig 3.5'!A1" tooltip="Gå til arket &quot;Fig 3.5&quot;" display="Kapittel 3.3, figur 3.5"/>
    <hyperlink ref="B13" location="'Fig 3.7'!A1" tooltip="Gå til arket &quot;Fig 3.7&quot;" display="Kapittel 3.3, figur 3.7"/>
    <hyperlink ref="B15" location="'Fig 3.8'!A1" tooltip="Gå til arket &quot;Fig 3.8&quot;" display="Kapittel 3.3, figur 3.8"/>
    <hyperlink ref="B17" location="'Fig 3.10'!A1" tooltip="Gå til arket &quot;Fig 3.10&quot;" display="Kapittel 3.3, figur 3.10"/>
    <hyperlink ref="F3" location="'Fig 3.12'!A1" tooltip="Gå til arket &quot;Fig 3.12&quot;" display="Kapittel 3.4, figur 3.12"/>
    <hyperlink ref="F5" location="'Fig 3.14'!A1" tooltip="Gå til arket &quot;Fig 3.14&quot;" display="Kapittel 3.4, figur 3.14"/>
    <hyperlink ref="F7" location="'Fig 3.16'!A1" tooltip="Gå til arket &quot;Fig 3.16&quot;" display="Kapittel 3.5, figur 3.16"/>
    <hyperlink ref="F9" location="'Eks hypergeom ford'!A1" tooltip="Gå til arket &quot;Eks hypergeom ford&quot;" display="Kapittel 3.5, eksempel"/>
    <hyperlink ref="F11" location="'Fig 3.17'!A1" tooltip="Gå til arket &quot;Fig 3.17&quot;" display="Kapittel 3.5, figur 3.17"/>
    <hyperlink ref="F13" location="'Fig 3.18'!A1" tooltip="Gå til arket &quot;Fig 3.18&quot;" display="Kapittel 3.6, figur 3.18"/>
    <hyperlink ref="F15" location="'Fig 3.19'!A1" tooltip="Gå til arket &quot;Fig 3.19&quot;" display="Kapittel 3.6, figur 3.19"/>
    <hyperlink ref="F17" location="'Fig 3.20'!A1" tooltip="Gå til arket &quot;Fig 3.20&quot;" display="Kapittel 3.7, figur 3.20"/>
    <hyperlink ref="J3" location="'Fig 3.25'!A1" tooltip="Gå til arket &quot;Fig 3.25&quot;" display="Kapittel 3.9, figur 3.25"/>
    <hyperlink ref="J5" location="'Fig 3.26'!A1" tooltip="Gå til arket &quot;Fig 3.26&quot;" display="Kapittel 3.9, figur 3.26"/>
    <hyperlink ref="J7" location="'Fig 3.29'!A1" tooltip="Gå til arket &quot;Fig 3.29&quot;" display="Kapittel 3.10, figur 3.29"/>
    <hyperlink ref="J9" location="'Fig 3.30'!A1" tooltip="Gå til arket &quot;Fig 3.30&quot;" display="Kapittel 3.10, figur 3.30"/>
    <hyperlink ref="J11" location="'Fig 3.33'!A1" tooltip="Gå til arket &quot;Fig 3.33&quot;" display="Kapittel 3.10, figur 3.33"/>
    <hyperlink ref="J13" location="'Fig 3.34'!A1" tooltip="Gå til arket &quot;Fig 3.34&quot;" display="Kapittel 3.11, figur 3.34"/>
    <hyperlink ref="J15" location="'Fig 3.35'!A1" tooltip="Gå til arket &quot;Fig 3.35&quot;" display="Kapittel 3.12, figur 3.35"/>
    <hyperlink ref="J17" location="'Fig 3.36'!A1" tooltip="Gå til arket &quot;Fig 3.36&quot;" display="Kapittel 3.12, figur 3.36"/>
    <hyperlink ref="J19" location="'Fig 3.37'!A1" tooltip="Gå til arket &quot;Fig 3.37&quot;" display="Kapittel 3.12, figur 3.37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zoomScale="85" zoomScaleNormal="85" workbookViewId="0">
      <selection activeCell="C2" sqref="C2"/>
    </sheetView>
  </sheetViews>
  <sheetFormatPr defaultColWidth="11.42578125" defaultRowHeight="15" x14ac:dyDescent="0.25"/>
  <cols>
    <col min="2" max="2" width="7.140625" customWidth="1"/>
    <col min="3" max="3" width="7.42578125" customWidth="1"/>
    <col min="4" max="4" width="6.42578125" customWidth="1"/>
    <col min="5" max="5" width="6.140625" customWidth="1"/>
    <col min="6" max="6" width="3.85546875" customWidth="1"/>
    <col min="7" max="7" width="10.140625" customWidth="1"/>
    <col min="8" max="8" width="8" customWidth="1"/>
  </cols>
  <sheetData>
    <row r="1" spans="1:8" x14ac:dyDescent="0.25">
      <c r="A1" s="22" t="s">
        <v>48</v>
      </c>
      <c r="C1" s="117" t="s">
        <v>136</v>
      </c>
    </row>
    <row r="2" spans="1:8" x14ac:dyDescent="0.25">
      <c r="B2" s="93"/>
      <c r="D2" s="93" t="s">
        <v>68</v>
      </c>
      <c r="E2">
        <v>0.4</v>
      </c>
    </row>
    <row r="3" spans="1:8" x14ac:dyDescent="0.25">
      <c r="B3" s="93"/>
      <c r="D3" s="93" t="s">
        <v>67</v>
      </c>
      <c r="E3">
        <v>4</v>
      </c>
      <c r="G3" t="s">
        <v>69</v>
      </c>
      <c r="H3">
        <f>BINOMDIST(E4,E3,E2,FALSE)</f>
        <v>0.15359999999999996</v>
      </c>
    </row>
    <row r="4" spans="1:8" x14ac:dyDescent="0.25">
      <c r="B4" s="93"/>
      <c r="D4" s="93" t="s">
        <v>66</v>
      </c>
      <c r="E4">
        <v>3</v>
      </c>
    </row>
  </sheetData>
  <phoneticPr fontId="10" type="noConversion"/>
  <hyperlinks>
    <hyperlink ref="C1" location="Meny!A1" tooltip="Gå til arket &quot;Meny&quot;" display="Hovedmeny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zoomScale="85" zoomScaleNormal="85" workbookViewId="0">
      <selection activeCell="C2" sqref="C2"/>
    </sheetView>
  </sheetViews>
  <sheetFormatPr defaultColWidth="11.42578125" defaultRowHeight="15" x14ac:dyDescent="0.25"/>
  <cols>
    <col min="2" max="3" width="9.7109375" customWidth="1"/>
    <col min="4" max="4" width="8.7109375" customWidth="1"/>
    <col min="5" max="5" width="8.85546875" customWidth="1"/>
    <col min="6" max="7" width="9.7109375" customWidth="1"/>
    <col min="8" max="8" width="8" customWidth="1"/>
    <col min="9" max="9" width="7.7109375" customWidth="1"/>
    <col min="10" max="11" width="9.7109375" customWidth="1"/>
    <col min="12" max="12" width="2.28515625" customWidth="1"/>
  </cols>
  <sheetData>
    <row r="1" spans="1:11" x14ac:dyDescent="0.25">
      <c r="A1" s="22" t="s">
        <v>53</v>
      </c>
      <c r="C1" s="22" t="s">
        <v>179</v>
      </c>
      <c r="F1" s="117" t="s">
        <v>136</v>
      </c>
    </row>
    <row r="3" spans="1:11" x14ac:dyDescent="0.25">
      <c r="B3" s="84" t="s">
        <v>50</v>
      </c>
      <c r="C3" s="85">
        <v>0.3</v>
      </c>
      <c r="F3" s="84" t="s">
        <v>50</v>
      </c>
      <c r="G3" s="85">
        <v>0.5</v>
      </c>
      <c r="J3" s="84" t="s">
        <v>50</v>
      </c>
      <c r="K3" s="85">
        <v>0.7</v>
      </c>
    </row>
    <row r="4" spans="1:11" x14ac:dyDescent="0.25">
      <c r="B4" s="84" t="s">
        <v>51</v>
      </c>
      <c r="C4" s="85">
        <v>4</v>
      </c>
      <c r="F4" s="84" t="s">
        <v>51</v>
      </c>
      <c r="G4" s="85">
        <v>4</v>
      </c>
      <c r="J4" s="84" t="s">
        <v>51</v>
      </c>
      <c r="K4" s="85">
        <v>4</v>
      </c>
    </row>
    <row r="5" spans="1:11" x14ac:dyDescent="0.25">
      <c r="B5" s="16" t="s">
        <v>49</v>
      </c>
      <c r="C5" s="85" t="s">
        <v>52</v>
      </c>
      <c r="F5" s="16" t="s">
        <v>49</v>
      </c>
      <c r="G5" s="6" t="s">
        <v>52</v>
      </c>
      <c r="J5" s="16" t="s">
        <v>49</v>
      </c>
      <c r="K5" s="6" t="s">
        <v>52</v>
      </c>
    </row>
    <row r="6" spans="1:11" x14ac:dyDescent="0.25">
      <c r="B6" s="13">
        <v>0</v>
      </c>
      <c r="C6" s="86">
        <f>BINOMDIST(B6,$B$10,$C$3,FALSE)</f>
        <v>0.24009999999999998</v>
      </c>
      <c r="F6" s="4">
        <v>0</v>
      </c>
      <c r="G6" s="86">
        <f>BINOMDIST(F6,$F$10,$G$3,FALSE)</f>
        <v>6.25E-2</v>
      </c>
      <c r="J6" s="4">
        <v>0</v>
      </c>
      <c r="K6" s="86">
        <f>BINOMDIST(J6,$J$10,$K$3,FALSE)</f>
        <v>8.100000000000003E-3</v>
      </c>
    </row>
    <row r="7" spans="1:11" x14ac:dyDescent="0.25">
      <c r="B7" s="14">
        <v>1</v>
      </c>
      <c r="C7" s="87">
        <f>BINOMDIST(B7,$B$10,$C$3,FALSE)</f>
        <v>0.41159999999999991</v>
      </c>
      <c r="F7" s="7">
        <v>1</v>
      </c>
      <c r="G7" s="87">
        <f>BINOMDIST(F7,$F$10,$G$3,FALSE)</f>
        <v>0.24999999999999994</v>
      </c>
      <c r="J7" s="7">
        <v>1</v>
      </c>
      <c r="K7" s="87">
        <f>BINOMDIST(J7,$J$10,$K$3,FALSE)</f>
        <v>7.5600000000000056E-2</v>
      </c>
    </row>
    <row r="8" spans="1:11" x14ac:dyDescent="0.25">
      <c r="B8" s="14">
        <v>2</v>
      </c>
      <c r="C8" s="87">
        <f>BINOMDIST(B8,$B$10,$C$3,FALSE)</f>
        <v>0.2646</v>
      </c>
      <c r="F8" s="7">
        <v>2</v>
      </c>
      <c r="G8" s="87">
        <f>BINOMDIST(F8,$F$10,$G$3,FALSE)</f>
        <v>0.375</v>
      </c>
      <c r="J8" s="7">
        <v>2</v>
      </c>
      <c r="K8" s="87">
        <f>BINOMDIST(J8,$J$10,$K$3,FALSE)</f>
        <v>0.2646</v>
      </c>
    </row>
    <row r="9" spans="1:11" x14ac:dyDescent="0.25">
      <c r="B9" s="14">
        <v>3</v>
      </c>
      <c r="C9" s="87">
        <f>BINOMDIST(B9,$B$10,$C$3,FALSE)</f>
        <v>7.5599999999999987E-2</v>
      </c>
      <c r="F9" s="7">
        <v>3</v>
      </c>
      <c r="G9" s="87">
        <f>BINOMDIST(F9,$F$10,$G$3,FALSE)</f>
        <v>0.25</v>
      </c>
      <c r="J9" s="7">
        <v>3</v>
      </c>
      <c r="K9" s="87">
        <f>BINOMDIST(J9,$J$10,$K$3,FALSE)</f>
        <v>0.41159999999999991</v>
      </c>
    </row>
    <row r="10" spans="1:11" x14ac:dyDescent="0.25">
      <c r="B10" s="15">
        <v>4</v>
      </c>
      <c r="C10" s="30">
        <f>BINOMDIST(B10,$B$10,$C$3,FALSE)</f>
        <v>8.0999999999999961E-3</v>
      </c>
      <c r="F10" s="10">
        <v>4</v>
      </c>
      <c r="G10" s="30">
        <f>BINOMDIST(F10,$F$10,$G$3,FALSE)</f>
        <v>6.25E-2</v>
      </c>
      <c r="J10" s="10">
        <v>4</v>
      </c>
      <c r="K10" s="30">
        <f>BINOMDIST(J10,$J$10,$K$3,FALSE)</f>
        <v>0.24009999999999992</v>
      </c>
    </row>
    <row r="13" spans="1:11" x14ac:dyDescent="0.25">
      <c r="C13" s="83"/>
    </row>
  </sheetData>
  <phoneticPr fontId="10" type="noConversion"/>
  <hyperlinks>
    <hyperlink ref="F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zoomScale="85" zoomScaleNormal="85" workbookViewId="0">
      <selection activeCell="F2" sqref="F2"/>
    </sheetView>
  </sheetViews>
  <sheetFormatPr defaultColWidth="11.42578125" defaultRowHeight="15" x14ac:dyDescent="0.25"/>
  <cols>
    <col min="1" max="18" width="10.7109375" customWidth="1"/>
  </cols>
  <sheetData>
    <row r="1" spans="1:11" x14ac:dyDescent="0.25">
      <c r="A1" s="22" t="s">
        <v>60</v>
      </c>
      <c r="C1" s="22" t="s">
        <v>54</v>
      </c>
      <c r="F1" s="117" t="s">
        <v>136</v>
      </c>
    </row>
    <row r="3" spans="1:11" x14ac:dyDescent="0.25">
      <c r="B3" s="88" t="s">
        <v>55</v>
      </c>
      <c r="C3" s="85">
        <v>24</v>
      </c>
      <c r="F3" s="88" t="s">
        <v>55</v>
      </c>
      <c r="G3" s="85">
        <v>24</v>
      </c>
      <c r="J3" s="88" t="s">
        <v>55</v>
      </c>
      <c r="K3" s="85">
        <v>24</v>
      </c>
    </row>
    <row r="4" spans="1:11" x14ac:dyDescent="0.25">
      <c r="B4" s="88" t="s">
        <v>56</v>
      </c>
      <c r="C4" s="85">
        <v>8</v>
      </c>
      <c r="F4" s="88" t="s">
        <v>56</v>
      </c>
      <c r="G4" s="85">
        <v>12</v>
      </c>
      <c r="J4" s="88" t="s">
        <v>56</v>
      </c>
      <c r="K4" s="85">
        <v>16</v>
      </c>
    </row>
    <row r="5" spans="1:11" x14ac:dyDescent="0.25">
      <c r="B5" s="88" t="s">
        <v>57</v>
      </c>
      <c r="C5" s="85">
        <v>6</v>
      </c>
      <c r="F5" s="88" t="s">
        <v>57</v>
      </c>
      <c r="G5" s="85">
        <v>6</v>
      </c>
      <c r="J5" s="88" t="s">
        <v>57</v>
      </c>
      <c r="K5" s="85">
        <v>6</v>
      </c>
    </row>
    <row r="6" spans="1:11" x14ac:dyDescent="0.25">
      <c r="B6" s="16" t="s">
        <v>49</v>
      </c>
      <c r="C6" s="6" t="s">
        <v>52</v>
      </c>
      <c r="F6" s="16" t="s">
        <v>49</v>
      </c>
      <c r="G6" s="6" t="s">
        <v>52</v>
      </c>
      <c r="J6" s="16" t="s">
        <v>49</v>
      </c>
      <c r="K6" s="6" t="s">
        <v>52</v>
      </c>
    </row>
    <row r="7" spans="1:11" x14ac:dyDescent="0.25">
      <c r="B7" s="13">
        <v>0</v>
      </c>
      <c r="C7" s="89">
        <f>HYPGEOMDIST(B7,$C$5,$C$4,$C$3)</f>
        <v>5.9496567505720833E-2</v>
      </c>
      <c r="F7" s="4">
        <v>0</v>
      </c>
      <c r="G7" s="89">
        <f>HYPGEOMDIST(F7,$G$5,$G$4,$G$3)</f>
        <v>6.8649885583524041E-3</v>
      </c>
      <c r="J7" s="4">
        <v>0</v>
      </c>
      <c r="K7" s="89">
        <f>HYPGEOMDIST(J7,$K$5,$K$4,$K$3)</f>
        <v>2.080299563137093E-4</v>
      </c>
    </row>
    <row r="8" spans="1:11" x14ac:dyDescent="0.25">
      <c r="B8" s="14">
        <v>1</v>
      </c>
      <c r="C8" s="90">
        <f t="shared" ref="C8:C13" si="0">HYPGEOMDIST(B8,$C$5,$C$4,$C$3)</f>
        <v>0.25962138547950908</v>
      </c>
      <c r="F8" s="7">
        <v>1</v>
      </c>
      <c r="G8" s="90">
        <f t="shared" ref="G8:G13" si="1">HYPGEOMDIST(F8,$G$5,$G$4,$G$3)</f>
        <v>7.0611310885910439E-2</v>
      </c>
      <c r="J8" s="7">
        <v>1</v>
      </c>
      <c r="K8" s="90">
        <f t="shared" ref="K8:K13" si="2">HYPGEOMDIST(J8,$K$5,$K$4,$K$3)</f>
        <v>6.656958602038689E-3</v>
      </c>
    </row>
    <row r="9" spans="1:11" x14ac:dyDescent="0.25">
      <c r="B9" s="14">
        <v>2</v>
      </c>
      <c r="C9" s="90">
        <f t="shared" si="0"/>
        <v>0.37861452049095051</v>
      </c>
      <c r="F9" s="7">
        <v>2</v>
      </c>
      <c r="G9" s="90">
        <f t="shared" si="1"/>
        <v>0.242726381170317</v>
      </c>
      <c r="J9" s="7">
        <v>2</v>
      </c>
      <c r="K9" s="90">
        <f t="shared" si="2"/>
        <v>6.24089868941127E-2</v>
      </c>
    </row>
    <row r="10" spans="1:11" x14ac:dyDescent="0.25">
      <c r="B10" s="14">
        <v>3</v>
      </c>
      <c r="C10" s="90">
        <f t="shared" si="0"/>
        <v>0.23299355107135417</v>
      </c>
      <c r="F10" s="7">
        <v>3</v>
      </c>
      <c r="G10" s="90">
        <f t="shared" si="1"/>
        <v>0.35959463877083997</v>
      </c>
      <c r="J10" s="7">
        <v>3</v>
      </c>
      <c r="K10" s="90">
        <f t="shared" si="2"/>
        <v>0.23299355107135414</v>
      </c>
    </row>
    <row r="11" spans="1:11" x14ac:dyDescent="0.25">
      <c r="B11" s="14">
        <v>4</v>
      </c>
      <c r="C11" s="90">
        <f t="shared" si="0"/>
        <v>6.2408986894112707E-2</v>
      </c>
      <c r="F11" s="7">
        <v>4</v>
      </c>
      <c r="G11" s="90">
        <f t="shared" si="1"/>
        <v>0.242726381170317</v>
      </c>
      <c r="J11" s="7">
        <v>4</v>
      </c>
      <c r="K11" s="90">
        <f t="shared" si="2"/>
        <v>0.37861452049095051</v>
      </c>
    </row>
    <row r="12" spans="1:11" x14ac:dyDescent="0.25">
      <c r="B12" s="14">
        <v>5</v>
      </c>
      <c r="C12" s="90">
        <f t="shared" si="0"/>
        <v>6.6569586020386899E-3</v>
      </c>
      <c r="F12" s="7">
        <v>5</v>
      </c>
      <c r="G12" s="90">
        <f t="shared" si="1"/>
        <v>7.0611310885910439E-2</v>
      </c>
      <c r="J12" s="7">
        <v>5</v>
      </c>
      <c r="K12" s="90">
        <f t="shared" si="2"/>
        <v>0.25962138547950908</v>
      </c>
    </row>
    <row r="13" spans="1:11" x14ac:dyDescent="0.25">
      <c r="B13" s="15">
        <v>6</v>
      </c>
      <c r="C13" s="91">
        <f t="shared" si="0"/>
        <v>2.080299563137093E-4</v>
      </c>
      <c r="F13" s="10">
        <v>6</v>
      </c>
      <c r="G13" s="91">
        <f t="shared" si="1"/>
        <v>6.8649885583524049E-3</v>
      </c>
      <c r="J13" s="10">
        <v>6</v>
      </c>
      <c r="K13" s="91">
        <f t="shared" si="2"/>
        <v>5.9496567505720833E-2</v>
      </c>
    </row>
    <row r="14" spans="1:11" x14ac:dyDescent="0.25">
      <c r="B14" s="8"/>
      <c r="C14" s="54"/>
    </row>
    <row r="15" spans="1:11" x14ac:dyDescent="0.25">
      <c r="B15" s="54"/>
      <c r="C15" s="54"/>
    </row>
  </sheetData>
  <phoneticPr fontId="10" type="noConversion"/>
  <hyperlinks>
    <hyperlink ref="F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zoomScale="85" zoomScaleNormal="85" workbookViewId="0">
      <selection activeCell="I8" sqref="I8"/>
    </sheetView>
  </sheetViews>
  <sheetFormatPr defaultColWidth="11.42578125" defaultRowHeight="15" x14ac:dyDescent="0.25"/>
  <cols>
    <col min="2" max="2" width="7.140625" customWidth="1"/>
    <col min="3" max="3" width="7.42578125" customWidth="1"/>
    <col min="4" max="4" width="6.42578125" customWidth="1"/>
    <col min="5" max="5" width="12.42578125" customWidth="1"/>
    <col min="6" max="6" width="11.28515625" customWidth="1"/>
    <col min="7" max="7" width="10.140625" customWidth="1"/>
    <col min="8" max="8" width="8" customWidth="1"/>
  </cols>
  <sheetData>
    <row r="1" spans="1:10" x14ac:dyDescent="0.25">
      <c r="A1" s="22" t="s">
        <v>102</v>
      </c>
      <c r="J1" s="117" t="s">
        <v>136</v>
      </c>
    </row>
    <row r="2" spans="1:10" x14ac:dyDescent="0.25">
      <c r="B2" s="93" t="s">
        <v>87</v>
      </c>
      <c r="C2">
        <v>35</v>
      </c>
      <c r="D2" s="93"/>
      <c r="E2" s="93" t="s">
        <v>62</v>
      </c>
      <c r="F2" s="3" t="s">
        <v>90</v>
      </c>
    </row>
    <row r="3" spans="1:10" x14ac:dyDescent="0.25">
      <c r="B3" s="93" t="s">
        <v>88</v>
      </c>
      <c r="C3">
        <v>5</v>
      </c>
      <c r="D3" s="93"/>
      <c r="E3" s="3">
        <v>3</v>
      </c>
      <c r="F3" s="75">
        <f>HYPGEOMDIST(E3,$C$4,$C$3,$C$2)</f>
        <v>0.1714556790458118</v>
      </c>
      <c r="G3" s="75">
        <f>HYPGEOMDIST(E3,$C$4,$C$3,$C$2)</f>
        <v>0.1714556790458118</v>
      </c>
      <c r="H3">
        <f>BINOMDIST(E3,$C$4,$B$10,FALSE)</f>
        <v>0.16017969194655685</v>
      </c>
    </row>
    <row r="4" spans="1:10" x14ac:dyDescent="0.25">
      <c r="B4" s="93" t="s">
        <v>89</v>
      </c>
      <c r="C4">
        <v>12</v>
      </c>
      <c r="D4" s="93"/>
      <c r="E4" s="3">
        <v>4</v>
      </c>
      <c r="F4" s="75">
        <f>HYPGEOMDIST(E4,$C$4,$C$3,$C$2)</f>
        <v>3.5070479804825125E-2</v>
      </c>
      <c r="H4">
        <f>BINOMDIST(E4,$C$4,$B$10,FALSE)</f>
        <v>6.0067384479958796E-2</v>
      </c>
    </row>
    <row r="5" spans="1:10" x14ac:dyDescent="0.25">
      <c r="E5" s="3">
        <v>5</v>
      </c>
      <c r="F5" s="75">
        <f>HYPGEOMDIST(E5,$C$4,$C$3,$C$2)</f>
        <v>2.4396855516400102E-3</v>
      </c>
      <c r="H5">
        <f>BINOMDIST(E5,$C$4,$B$10,FALSE)</f>
        <v>1.6017969194655684E-2</v>
      </c>
    </row>
    <row r="6" spans="1:10" x14ac:dyDescent="0.25">
      <c r="E6" s="3"/>
    </row>
    <row r="7" spans="1:10" x14ac:dyDescent="0.25">
      <c r="E7" s="3" t="s">
        <v>35</v>
      </c>
      <c r="F7" s="108">
        <f>SUM(F3:F5)</f>
        <v>0.20896584440227692</v>
      </c>
      <c r="H7">
        <f>SUM(H3:H5)</f>
        <v>0.23626504562117132</v>
      </c>
    </row>
    <row r="8" spans="1:10" x14ac:dyDescent="0.25">
      <c r="E8" s="3"/>
    </row>
    <row r="9" spans="1:10" x14ac:dyDescent="0.25">
      <c r="A9" t="s">
        <v>137</v>
      </c>
    </row>
    <row r="10" spans="1:10" x14ac:dyDescent="0.25">
      <c r="A10" s="3" t="s">
        <v>64</v>
      </c>
      <c r="B10">
        <f>C3/C2</f>
        <v>0.14285714285714285</v>
      </c>
    </row>
  </sheetData>
  <phoneticPr fontId="10" type="noConversion"/>
  <hyperlinks>
    <hyperlink ref="J1" location="Meny!A1" tooltip="Gå til arket &quot;Meny&quot;" display="Hovedmeny"/>
  </hyperlink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zoomScale="85" zoomScaleNormal="85" workbookViewId="0">
      <selection activeCell="E2" sqref="E2"/>
    </sheetView>
  </sheetViews>
  <sheetFormatPr defaultColWidth="11.42578125" defaultRowHeight="15" x14ac:dyDescent="0.25"/>
  <cols>
    <col min="2" max="2" width="7.140625" customWidth="1"/>
    <col min="3" max="3" width="7.42578125" customWidth="1"/>
    <col min="4" max="4" width="6.42578125" customWidth="1"/>
    <col min="5" max="5" width="12.42578125" customWidth="1"/>
    <col min="6" max="6" width="11.28515625" customWidth="1"/>
    <col min="7" max="7" width="18.5703125" customWidth="1"/>
    <col min="8" max="8" width="14.5703125" customWidth="1"/>
  </cols>
  <sheetData>
    <row r="1" spans="1:10" x14ac:dyDescent="0.25">
      <c r="A1" s="22" t="s">
        <v>103</v>
      </c>
      <c r="E1" s="117" t="s">
        <v>136</v>
      </c>
    </row>
    <row r="2" spans="1:10" x14ac:dyDescent="0.25">
      <c r="B2" s="93" t="s">
        <v>87</v>
      </c>
      <c r="C2">
        <v>100</v>
      </c>
      <c r="D2" s="93"/>
      <c r="G2" t="s">
        <v>92</v>
      </c>
      <c r="H2" t="s">
        <v>91</v>
      </c>
    </row>
    <row r="3" spans="1:10" x14ac:dyDescent="0.25">
      <c r="B3" s="93" t="s">
        <v>88</v>
      </c>
      <c r="C3">
        <v>25</v>
      </c>
      <c r="D3" s="93"/>
      <c r="F3" s="93" t="s">
        <v>62</v>
      </c>
      <c r="G3" s="3" t="s">
        <v>90</v>
      </c>
      <c r="H3" s="3" t="s">
        <v>90</v>
      </c>
    </row>
    <row r="4" spans="1:10" x14ac:dyDescent="0.25">
      <c r="B4" s="93" t="s">
        <v>89</v>
      </c>
      <c r="C4">
        <v>7</v>
      </c>
      <c r="D4" s="93"/>
      <c r="F4" s="3">
        <v>0</v>
      </c>
      <c r="G4" s="109">
        <f>HYPGEOMDIST(F4,$C$4,$C$3,$C$2)</f>
        <v>0.12399327260403088</v>
      </c>
      <c r="H4" s="73">
        <f>BINOMDIST(F4,$C$4,$B$8,FALSE)</f>
        <v>0.13348388671875</v>
      </c>
    </row>
    <row r="5" spans="1:10" x14ac:dyDescent="0.25">
      <c r="F5" s="3">
        <v>1</v>
      </c>
      <c r="G5" s="109">
        <f t="shared" ref="G5:G11" si="0">HYPGEOMDIST(F5,$C$4,$C$3,$C$2)</f>
        <v>0.31447569138703485</v>
      </c>
      <c r="H5" s="73">
        <f t="shared" ref="H5:H11" si="1">BINOMDIST(F5,$C$4,$B$8,FALSE)</f>
        <v>0.31146240234375006</v>
      </c>
    </row>
    <row r="6" spans="1:10" x14ac:dyDescent="0.25">
      <c r="F6" s="3">
        <v>2</v>
      </c>
      <c r="G6" s="109">
        <f t="shared" si="0"/>
        <v>0.32346071114095015</v>
      </c>
      <c r="H6" s="73">
        <f t="shared" si="1"/>
        <v>0.31146240234375006</v>
      </c>
    </row>
    <row r="7" spans="1:10" x14ac:dyDescent="0.25">
      <c r="A7" t="s">
        <v>137</v>
      </c>
      <c r="F7" s="3">
        <v>3</v>
      </c>
      <c r="G7" s="109">
        <f t="shared" si="0"/>
        <v>0.17463841211835335</v>
      </c>
      <c r="H7" s="73">
        <f t="shared" si="1"/>
        <v>0.17303466796875006</v>
      </c>
    </row>
    <row r="8" spans="1:10" x14ac:dyDescent="0.25">
      <c r="A8" s="3" t="s">
        <v>64</v>
      </c>
      <c r="B8" s="81">
        <f>C3/C2</f>
        <v>0.25</v>
      </c>
      <c r="F8" s="3">
        <v>4</v>
      </c>
      <c r="G8" s="109">
        <f t="shared" si="0"/>
        <v>5.3361737036163558E-2</v>
      </c>
      <c r="H8" s="73">
        <f t="shared" si="1"/>
        <v>5.7678222656250028E-2</v>
      </c>
    </row>
    <row r="9" spans="1:10" x14ac:dyDescent="0.25">
      <c r="F9" s="3">
        <v>5</v>
      </c>
      <c r="G9" s="109">
        <f t="shared" si="0"/>
        <v>9.2103820089816518E-3</v>
      </c>
      <c r="H9" s="73">
        <f t="shared" si="1"/>
        <v>1.1535644531250009E-2</v>
      </c>
    </row>
    <row r="10" spans="1:10" x14ac:dyDescent="0.25">
      <c r="F10" s="3">
        <v>6</v>
      </c>
      <c r="G10" s="109">
        <f t="shared" si="0"/>
        <v>8.2976414495330238E-4</v>
      </c>
      <c r="H10" s="73">
        <f t="shared" si="1"/>
        <v>1.2817382812500002E-3</v>
      </c>
    </row>
    <row r="11" spans="1:10" x14ac:dyDescent="0.25">
      <c r="F11" s="3">
        <v>7</v>
      </c>
      <c r="G11" s="109">
        <f t="shared" si="0"/>
        <v>3.0029559531643312E-5</v>
      </c>
      <c r="H11" s="73">
        <f t="shared" si="1"/>
        <v>6.1035156250000027E-5</v>
      </c>
    </row>
    <row r="12" spans="1:10" x14ac:dyDescent="0.25">
      <c r="F12" s="3"/>
      <c r="G12" s="75"/>
    </row>
    <row r="13" spans="1:10" x14ac:dyDescent="0.25">
      <c r="F13" s="3" t="s">
        <v>35</v>
      </c>
      <c r="G13" s="75">
        <f>SUM(G4:G11)</f>
        <v>0.99999999999999933</v>
      </c>
      <c r="H13" s="75">
        <f>SUM(H4:H11)</f>
        <v>1.0000000000000002</v>
      </c>
    </row>
    <row r="16" spans="1:10" x14ac:dyDescent="0.25">
      <c r="E16" s="54"/>
      <c r="F16" s="54"/>
      <c r="G16" s="54"/>
      <c r="H16" s="54"/>
      <c r="I16" s="54"/>
      <c r="J16" s="54"/>
    </row>
    <row r="17" spans="5:10" x14ac:dyDescent="0.25">
      <c r="E17" s="54"/>
      <c r="F17" s="8"/>
      <c r="G17" s="110"/>
      <c r="H17" s="54"/>
      <c r="I17" s="54"/>
      <c r="J17" s="54"/>
    </row>
    <row r="18" spans="5:10" x14ac:dyDescent="0.25">
      <c r="E18" s="54"/>
      <c r="F18" s="8"/>
      <c r="G18" s="54"/>
      <c r="H18" s="54"/>
      <c r="I18" s="54"/>
      <c r="J18" s="54"/>
    </row>
    <row r="19" spans="5:10" x14ac:dyDescent="0.25">
      <c r="E19" s="54"/>
      <c r="F19" s="54"/>
      <c r="G19" s="54"/>
      <c r="H19" s="54"/>
      <c r="I19" s="54"/>
      <c r="J19" s="54"/>
    </row>
  </sheetData>
  <phoneticPr fontId="10" type="noConversion"/>
  <hyperlinks>
    <hyperlink ref="E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zoomScale="85" zoomScaleNormal="85" workbookViewId="0">
      <selection activeCell="E1" sqref="E1"/>
    </sheetView>
  </sheetViews>
  <sheetFormatPr defaultColWidth="11.42578125" defaultRowHeight="15" x14ac:dyDescent="0.25"/>
  <sheetData>
    <row r="1" spans="1:5" x14ac:dyDescent="0.25">
      <c r="A1" s="22" t="s">
        <v>86</v>
      </c>
      <c r="C1" s="22" t="s">
        <v>59</v>
      </c>
      <c r="E1" s="117" t="s">
        <v>136</v>
      </c>
    </row>
    <row r="3" spans="1:5" x14ac:dyDescent="0.25">
      <c r="A3" s="3" t="s">
        <v>58</v>
      </c>
      <c r="B3">
        <v>3.1</v>
      </c>
    </row>
    <row r="5" spans="1:5" x14ac:dyDescent="0.25">
      <c r="A5">
        <v>0</v>
      </c>
      <c r="B5">
        <f>POISSON(A5,$B$3,FALSE)</f>
        <v>4.5049202393557801E-2</v>
      </c>
    </row>
    <row r="6" spans="1:5" x14ac:dyDescent="0.25">
      <c r="A6">
        <v>1</v>
      </c>
      <c r="B6">
        <f t="shared" ref="B6:B25" si="0">POISSON(A6,$B$3,FALSE)</f>
        <v>0.1396525274200292</v>
      </c>
      <c r="E6" s="75"/>
    </row>
    <row r="7" spans="1:5" x14ac:dyDescent="0.25">
      <c r="A7">
        <v>2</v>
      </c>
      <c r="B7">
        <f t="shared" si="0"/>
        <v>0.21646141750104531</v>
      </c>
      <c r="E7" s="75"/>
    </row>
    <row r="8" spans="1:5" x14ac:dyDescent="0.25">
      <c r="A8">
        <v>3</v>
      </c>
      <c r="B8">
        <f t="shared" si="0"/>
        <v>0.22367679808441346</v>
      </c>
      <c r="E8" s="75"/>
    </row>
    <row r="9" spans="1:5" x14ac:dyDescent="0.25">
      <c r="A9">
        <v>4</v>
      </c>
      <c r="B9">
        <f t="shared" si="0"/>
        <v>0.17334951851542044</v>
      </c>
      <c r="E9" s="75"/>
    </row>
    <row r="10" spans="1:5" x14ac:dyDescent="0.25">
      <c r="A10">
        <v>5</v>
      </c>
      <c r="B10">
        <f t="shared" si="0"/>
        <v>0.10747670147956066</v>
      </c>
    </row>
    <row r="11" spans="1:5" x14ac:dyDescent="0.25">
      <c r="A11">
        <v>6</v>
      </c>
      <c r="B11">
        <f t="shared" si="0"/>
        <v>5.552962909777303E-2</v>
      </c>
    </row>
    <row r="12" spans="1:5" x14ac:dyDescent="0.25">
      <c r="A12">
        <v>7</v>
      </c>
      <c r="B12">
        <f t="shared" si="0"/>
        <v>2.4591692886156646E-2</v>
      </c>
    </row>
    <row r="13" spans="1:5" x14ac:dyDescent="0.25">
      <c r="A13">
        <v>8</v>
      </c>
      <c r="B13">
        <f t="shared" si="0"/>
        <v>9.5292809933856942E-3</v>
      </c>
    </row>
    <row r="14" spans="1:5" x14ac:dyDescent="0.25">
      <c r="A14">
        <v>9</v>
      </c>
      <c r="B14">
        <f t="shared" si="0"/>
        <v>3.2823078977217385E-3</v>
      </c>
    </row>
    <row r="15" spans="1:5" x14ac:dyDescent="0.25">
      <c r="A15">
        <v>10</v>
      </c>
      <c r="B15">
        <f t="shared" si="0"/>
        <v>1.0175154482937401E-3</v>
      </c>
    </row>
    <row r="16" spans="1:5" x14ac:dyDescent="0.25">
      <c r="A16">
        <v>11</v>
      </c>
      <c r="B16">
        <f t="shared" si="0"/>
        <v>2.8675435361005325E-4</v>
      </c>
    </row>
    <row r="17" spans="1:2" x14ac:dyDescent="0.25">
      <c r="A17">
        <v>12</v>
      </c>
      <c r="B17">
        <f t="shared" si="0"/>
        <v>7.4078208015930494E-5</v>
      </c>
    </row>
    <row r="18" spans="1:2" x14ac:dyDescent="0.25">
      <c r="A18">
        <v>13</v>
      </c>
      <c r="B18">
        <f t="shared" si="0"/>
        <v>1.7664803449952706E-5</v>
      </c>
    </row>
    <row r="19" spans="1:2" x14ac:dyDescent="0.25">
      <c r="A19">
        <v>14</v>
      </c>
      <c r="B19">
        <f t="shared" si="0"/>
        <v>3.91149219248952E-6</v>
      </c>
    </row>
    <row r="20" spans="1:2" x14ac:dyDescent="0.25">
      <c r="A20">
        <v>15</v>
      </c>
      <c r="B20">
        <f t="shared" si="0"/>
        <v>8.0837505311450063E-7</v>
      </c>
    </row>
    <row r="21" spans="1:2" x14ac:dyDescent="0.25">
      <c r="A21">
        <v>16</v>
      </c>
      <c r="B21">
        <f t="shared" si="0"/>
        <v>1.5662266654093495E-7</v>
      </c>
    </row>
    <row r="22" spans="1:2" x14ac:dyDescent="0.25">
      <c r="A22">
        <v>17</v>
      </c>
      <c r="B22">
        <f t="shared" si="0"/>
        <v>2.856060389864103E-8</v>
      </c>
    </row>
    <row r="23" spans="1:2" x14ac:dyDescent="0.25">
      <c r="A23">
        <v>18</v>
      </c>
      <c r="B23">
        <f t="shared" si="0"/>
        <v>4.9187706714326117E-9</v>
      </c>
    </row>
    <row r="24" spans="1:2" x14ac:dyDescent="0.25">
      <c r="A24">
        <v>19</v>
      </c>
      <c r="B24">
        <f t="shared" si="0"/>
        <v>8.0253626744426433E-10</v>
      </c>
    </row>
    <row r="25" spans="1:2" x14ac:dyDescent="0.25">
      <c r="A25">
        <v>20</v>
      </c>
      <c r="B25">
        <f t="shared" si="0"/>
        <v>1.2439312145386152E-10</v>
      </c>
    </row>
  </sheetData>
  <phoneticPr fontId="10" type="noConversion"/>
  <hyperlinks>
    <hyperlink ref="E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"/>
  <sheetViews>
    <sheetView zoomScale="85" zoomScaleNormal="85" workbookViewId="0">
      <selection activeCell="C7" sqref="C7"/>
    </sheetView>
  </sheetViews>
  <sheetFormatPr defaultColWidth="11.42578125" defaultRowHeight="15" x14ac:dyDescent="0.25"/>
  <cols>
    <col min="1" max="1" width="10.85546875" customWidth="1"/>
    <col min="2" max="2" width="18" customWidth="1"/>
    <col min="3" max="3" width="15.7109375" customWidth="1"/>
    <col min="4" max="4" width="8.28515625" customWidth="1"/>
    <col min="5" max="5" width="23.28515625" customWidth="1"/>
  </cols>
  <sheetData>
    <row r="1" spans="1:5" x14ac:dyDescent="0.25">
      <c r="A1" s="22" t="s">
        <v>93</v>
      </c>
      <c r="C1" s="117" t="s">
        <v>136</v>
      </c>
    </row>
    <row r="2" spans="1:5" x14ac:dyDescent="0.25">
      <c r="D2" s="20" t="s">
        <v>62</v>
      </c>
      <c r="E2" s="16" t="s">
        <v>140</v>
      </c>
    </row>
    <row r="3" spans="1:5" x14ac:dyDescent="0.25">
      <c r="A3" s="3" t="s">
        <v>61</v>
      </c>
      <c r="B3" s="3">
        <v>20</v>
      </c>
      <c r="D3" s="16">
        <v>24</v>
      </c>
      <c r="E3" s="92">
        <f>POISSON(D3,$B$3,TRUE)</f>
        <v>0.84322737817376225</v>
      </c>
    </row>
    <row r="5" spans="1:5" x14ac:dyDescent="0.25">
      <c r="A5">
        <v>0</v>
      </c>
    </row>
    <row r="7" spans="1:5" x14ac:dyDescent="0.25">
      <c r="A7" s="3" t="s">
        <v>138</v>
      </c>
      <c r="B7" s="3" t="s">
        <v>139</v>
      </c>
      <c r="C7" s="112" t="s">
        <v>140</v>
      </c>
    </row>
    <row r="8" spans="1:5" x14ac:dyDescent="0.25">
      <c r="A8">
        <v>0</v>
      </c>
      <c r="B8">
        <f>POISSON(A8,$B$3,FALSE)</f>
        <v>2.0611536224385579E-9</v>
      </c>
      <c r="C8">
        <f>POISSON(A8,$B$3,TRUE)</f>
        <v>2.0611536224385579E-9</v>
      </c>
    </row>
    <row r="9" spans="1:5" x14ac:dyDescent="0.25">
      <c r="A9">
        <v>1</v>
      </c>
      <c r="B9">
        <f t="shared" ref="B9:B58" si="0">POISSON(A9,$B$3,FALSE)</f>
        <v>4.1223072448771152E-8</v>
      </c>
      <c r="C9">
        <f t="shared" ref="C9:C58" si="1">POISSON(A9,$B$3,TRUE)</f>
        <v>4.3284226071209714E-8</v>
      </c>
    </row>
    <row r="10" spans="1:5" x14ac:dyDescent="0.25">
      <c r="A10">
        <v>2</v>
      </c>
      <c r="B10">
        <f t="shared" si="0"/>
        <v>4.1223072448771121E-7</v>
      </c>
      <c r="C10">
        <f t="shared" si="1"/>
        <v>4.555149505589213E-7</v>
      </c>
    </row>
    <row r="11" spans="1:5" x14ac:dyDescent="0.25">
      <c r="A11">
        <v>3</v>
      </c>
      <c r="B11">
        <f t="shared" si="0"/>
        <v>2.7482048299180789E-6</v>
      </c>
      <c r="C11">
        <f t="shared" si="1"/>
        <v>3.2037197804769978E-6</v>
      </c>
    </row>
    <row r="12" spans="1:5" x14ac:dyDescent="0.25">
      <c r="A12">
        <v>4</v>
      </c>
      <c r="B12">
        <f t="shared" si="0"/>
        <v>1.3741024149590403E-5</v>
      </c>
      <c r="C12">
        <f t="shared" si="1"/>
        <v>1.6944743930067382E-5</v>
      </c>
    </row>
    <row r="13" spans="1:5" x14ac:dyDescent="0.25">
      <c r="A13">
        <v>5</v>
      </c>
      <c r="B13">
        <f t="shared" si="0"/>
        <v>5.4964096598361591E-5</v>
      </c>
      <c r="C13">
        <f t="shared" si="1"/>
        <v>7.1908840528428912E-5</v>
      </c>
    </row>
    <row r="14" spans="1:5" x14ac:dyDescent="0.25">
      <c r="A14">
        <v>6</v>
      </c>
      <c r="B14">
        <f t="shared" si="0"/>
        <v>1.8321365532787196E-4</v>
      </c>
      <c r="C14">
        <f t="shared" si="1"/>
        <v>2.5512249585630078E-4</v>
      </c>
    </row>
    <row r="15" spans="1:5" x14ac:dyDescent="0.25">
      <c r="A15">
        <v>7</v>
      </c>
      <c r="B15">
        <f t="shared" si="0"/>
        <v>5.2346758665106302E-4</v>
      </c>
      <c r="C15">
        <f t="shared" si="1"/>
        <v>7.7859008250736304E-4</v>
      </c>
    </row>
    <row r="16" spans="1:5" x14ac:dyDescent="0.25">
      <c r="A16">
        <v>8</v>
      </c>
      <c r="B16">
        <f t="shared" si="0"/>
        <v>1.3086689666276553E-3</v>
      </c>
      <c r="C16">
        <f t="shared" si="1"/>
        <v>2.0872590491350191E-3</v>
      </c>
    </row>
    <row r="17" spans="1:3" x14ac:dyDescent="0.25">
      <c r="A17">
        <v>9</v>
      </c>
      <c r="B17">
        <f t="shared" si="0"/>
        <v>2.9081532591725681E-3</v>
      </c>
      <c r="C17">
        <f t="shared" si="1"/>
        <v>4.9954123083075881E-3</v>
      </c>
    </row>
    <row r="18" spans="1:3" x14ac:dyDescent="0.25">
      <c r="A18">
        <v>10</v>
      </c>
      <c r="B18">
        <f t="shared" si="0"/>
        <v>5.8163065183451353E-3</v>
      </c>
      <c r="C18">
        <f t="shared" si="1"/>
        <v>1.081171882665272E-2</v>
      </c>
    </row>
    <row r="19" spans="1:3" x14ac:dyDescent="0.25">
      <c r="A19">
        <v>11</v>
      </c>
      <c r="B19">
        <f t="shared" si="0"/>
        <v>1.0575102760627515E-2</v>
      </c>
      <c r="C19">
        <f t="shared" si="1"/>
        <v>2.1386821587280246E-2</v>
      </c>
    </row>
    <row r="20" spans="1:3" x14ac:dyDescent="0.25">
      <c r="A20">
        <v>12</v>
      </c>
      <c r="B20">
        <f t="shared" si="0"/>
        <v>1.7625171267712545E-2</v>
      </c>
      <c r="C20">
        <f t="shared" si="1"/>
        <v>3.901199285499278E-2</v>
      </c>
    </row>
    <row r="21" spans="1:3" x14ac:dyDescent="0.25">
      <c r="A21">
        <v>13</v>
      </c>
      <c r="B21">
        <f t="shared" si="0"/>
        <v>2.7115648104173135E-2</v>
      </c>
      <c r="C21">
        <f t="shared" si="1"/>
        <v>6.6127640959165901E-2</v>
      </c>
    </row>
    <row r="22" spans="1:3" x14ac:dyDescent="0.25">
      <c r="A22">
        <v>14</v>
      </c>
      <c r="B22">
        <f t="shared" si="0"/>
        <v>3.8736640148818745E-2</v>
      </c>
      <c r="C22">
        <f t="shared" si="1"/>
        <v>0.10486428110798467</v>
      </c>
    </row>
    <row r="23" spans="1:3" x14ac:dyDescent="0.25">
      <c r="A23">
        <v>15</v>
      </c>
      <c r="B23">
        <f t="shared" si="0"/>
        <v>5.1648853531758354E-2</v>
      </c>
      <c r="C23">
        <f t="shared" si="1"/>
        <v>0.15651313463974303</v>
      </c>
    </row>
    <row r="24" spans="1:3" x14ac:dyDescent="0.25">
      <c r="A24">
        <v>16</v>
      </c>
      <c r="B24">
        <f t="shared" si="0"/>
        <v>6.4561066914697929E-2</v>
      </c>
      <c r="C24">
        <f t="shared" si="1"/>
        <v>0.22107420155444088</v>
      </c>
    </row>
    <row r="25" spans="1:3" x14ac:dyDescent="0.25">
      <c r="A25">
        <v>17</v>
      </c>
      <c r="B25">
        <f>POISSON(A25,$B$3,FALSE)</f>
        <v>7.595419637023286E-2</v>
      </c>
      <c r="C25">
        <f t="shared" si="1"/>
        <v>0.29702839792467384</v>
      </c>
    </row>
    <row r="26" spans="1:3" x14ac:dyDescent="0.25">
      <c r="A26">
        <v>18</v>
      </c>
      <c r="B26">
        <f t="shared" si="0"/>
        <v>8.4393551522480972E-2</v>
      </c>
      <c r="C26">
        <f t="shared" si="1"/>
        <v>0.38142194944715485</v>
      </c>
    </row>
    <row r="27" spans="1:3" x14ac:dyDescent="0.25">
      <c r="A27">
        <v>19</v>
      </c>
      <c r="B27">
        <f t="shared" si="0"/>
        <v>8.8835317392085208E-2</v>
      </c>
      <c r="C27">
        <f t="shared" si="1"/>
        <v>0.47025726683923941</v>
      </c>
    </row>
    <row r="28" spans="1:3" x14ac:dyDescent="0.25">
      <c r="A28">
        <v>20</v>
      </c>
      <c r="B28">
        <f t="shared" si="0"/>
        <v>8.8835317392085222E-2</v>
      </c>
      <c r="C28">
        <f t="shared" si="1"/>
        <v>0.55909258423132524</v>
      </c>
    </row>
    <row r="29" spans="1:3" x14ac:dyDescent="0.25">
      <c r="A29">
        <v>21</v>
      </c>
      <c r="B29">
        <f t="shared" si="0"/>
        <v>8.4605064182938283E-2</v>
      </c>
      <c r="C29">
        <f t="shared" si="1"/>
        <v>0.64369764841426358</v>
      </c>
    </row>
    <row r="30" spans="1:3" x14ac:dyDescent="0.25">
      <c r="A30">
        <v>22</v>
      </c>
      <c r="B30">
        <f t="shared" si="0"/>
        <v>7.6913694711762098E-2</v>
      </c>
      <c r="C30">
        <f t="shared" si="1"/>
        <v>0.72061134312602559</v>
      </c>
    </row>
    <row r="31" spans="1:3" x14ac:dyDescent="0.25">
      <c r="A31">
        <v>23</v>
      </c>
      <c r="B31">
        <f t="shared" si="0"/>
        <v>6.6881473662401839E-2</v>
      </c>
      <c r="C31">
        <f t="shared" si="1"/>
        <v>0.78749281678842742</v>
      </c>
    </row>
    <row r="32" spans="1:3" x14ac:dyDescent="0.25">
      <c r="A32">
        <v>24</v>
      </c>
      <c r="B32">
        <f t="shared" si="0"/>
        <v>5.5734561385334863E-2</v>
      </c>
      <c r="C32">
        <f t="shared" si="1"/>
        <v>0.84322737817376225</v>
      </c>
    </row>
    <row r="33" spans="1:3" x14ac:dyDescent="0.25">
      <c r="A33">
        <v>25</v>
      </c>
      <c r="B33">
        <f t="shared" si="0"/>
        <v>4.4587649108267881E-2</v>
      </c>
      <c r="C33">
        <f t="shared" si="1"/>
        <v>0.88781502728203021</v>
      </c>
    </row>
    <row r="34" spans="1:3" x14ac:dyDescent="0.25">
      <c r="A34">
        <v>26</v>
      </c>
      <c r="B34">
        <f t="shared" si="0"/>
        <v>3.4298191621744509E-2</v>
      </c>
      <c r="C34">
        <f t="shared" si="1"/>
        <v>0.92211321890377462</v>
      </c>
    </row>
    <row r="35" spans="1:3" x14ac:dyDescent="0.25">
      <c r="A35">
        <v>27</v>
      </c>
      <c r="B35">
        <f t="shared" si="0"/>
        <v>2.5406067867958917E-2</v>
      </c>
      <c r="C35">
        <f t="shared" si="1"/>
        <v>0.94751928677173358</v>
      </c>
    </row>
    <row r="36" spans="1:3" x14ac:dyDescent="0.25">
      <c r="A36">
        <v>28</v>
      </c>
      <c r="B36">
        <f t="shared" si="0"/>
        <v>1.8147191334256366E-2</v>
      </c>
      <c r="C36">
        <f t="shared" si="1"/>
        <v>0.96566647810599004</v>
      </c>
    </row>
    <row r="37" spans="1:3" x14ac:dyDescent="0.25">
      <c r="A37">
        <v>29</v>
      </c>
      <c r="B37">
        <f t="shared" si="0"/>
        <v>1.2515304368452655E-2</v>
      </c>
      <c r="C37">
        <f t="shared" si="1"/>
        <v>0.97818178247444254</v>
      </c>
    </row>
    <row r="38" spans="1:3" x14ac:dyDescent="0.25">
      <c r="A38">
        <v>30</v>
      </c>
      <c r="B38">
        <f t="shared" si="0"/>
        <v>8.3435362456351133E-3</v>
      </c>
      <c r="C38">
        <f t="shared" si="1"/>
        <v>0.98652531872007776</v>
      </c>
    </row>
    <row r="39" spans="1:3" x14ac:dyDescent="0.25">
      <c r="A39">
        <v>31</v>
      </c>
      <c r="B39">
        <f t="shared" si="0"/>
        <v>5.3829266100871558E-3</v>
      </c>
      <c r="C39">
        <f t="shared" si="1"/>
        <v>0.99190824533016486</v>
      </c>
    </row>
    <row r="40" spans="1:3" x14ac:dyDescent="0.25">
      <c r="A40">
        <v>32</v>
      </c>
      <c r="B40">
        <f t="shared" si="0"/>
        <v>3.3643291313044709E-3</v>
      </c>
      <c r="C40">
        <f t="shared" si="1"/>
        <v>0.99527257446146933</v>
      </c>
    </row>
    <row r="41" spans="1:3" x14ac:dyDescent="0.25">
      <c r="A41">
        <v>33</v>
      </c>
      <c r="B41">
        <f t="shared" si="0"/>
        <v>2.0389873523057505E-3</v>
      </c>
      <c r="C41">
        <f t="shared" si="1"/>
        <v>0.99731156181377512</v>
      </c>
    </row>
    <row r="42" spans="1:3" x14ac:dyDescent="0.25">
      <c r="A42">
        <v>34</v>
      </c>
      <c r="B42">
        <f t="shared" si="0"/>
        <v>1.199404324885734E-3</v>
      </c>
      <c r="C42">
        <f t="shared" si="1"/>
        <v>0.99851096613866086</v>
      </c>
    </row>
    <row r="43" spans="1:3" x14ac:dyDescent="0.25">
      <c r="A43">
        <v>35</v>
      </c>
      <c r="B43">
        <f t="shared" si="0"/>
        <v>6.8537389993470344E-4</v>
      </c>
      <c r="C43">
        <f t="shared" si="1"/>
        <v>0.99919634003859548</v>
      </c>
    </row>
    <row r="44" spans="1:3" x14ac:dyDescent="0.25">
      <c r="A44">
        <v>36</v>
      </c>
      <c r="B44">
        <f t="shared" si="0"/>
        <v>3.8076327774150232E-4</v>
      </c>
      <c r="C44">
        <f t="shared" si="1"/>
        <v>0.99957710331633698</v>
      </c>
    </row>
    <row r="45" spans="1:3" x14ac:dyDescent="0.25">
      <c r="A45">
        <v>37</v>
      </c>
      <c r="B45">
        <f t="shared" si="0"/>
        <v>2.0581798796837891E-4</v>
      </c>
      <c r="C45">
        <f t="shared" si="1"/>
        <v>0.99978292130430546</v>
      </c>
    </row>
    <row r="46" spans="1:3" x14ac:dyDescent="0.25">
      <c r="A46">
        <v>38</v>
      </c>
      <c r="B46">
        <f t="shared" si="0"/>
        <v>1.0832525682546335E-4</v>
      </c>
      <c r="C46">
        <f t="shared" si="1"/>
        <v>0.99989124656113093</v>
      </c>
    </row>
    <row r="47" spans="1:3" x14ac:dyDescent="0.25">
      <c r="A47">
        <v>39</v>
      </c>
      <c r="B47">
        <f t="shared" si="0"/>
        <v>5.5551413756647715E-5</v>
      </c>
      <c r="C47">
        <f t="shared" si="1"/>
        <v>0.9999467979748875</v>
      </c>
    </row>
    <row r="48" spans="1:3" x14ac:dyDescent="0.25">
      <c r="A48">
        <v>40</v>
      </c>
      <c r="B48">
        <f t="shared" si="0"/>
        <v>2.7775706878323834E-5</v>
      </c>
      <c r="C48">
        <f t="shared" si="1"/>
        <v>0.99997457368176579</v>
      </c>
    </row>
    <row r="49" spans="1:3" x14ac:dyDescent="0.25">
      <c r="A49">
        <v>41</v>
      </c>
      <c r="B49">
        <f t="shared" si="0"/>
        <v>1.3549125306499445E-5</v>
      </c>
      <c r="C49">
        <f t="shared" si="1"/>
        <v>0.99998812280707239</v>
      </c>
    </row>
    <row r="50" spans="1:3" x14ac:dyDescent="0.25">
      <c r="A50">
        <v>42</v>
      </c>
      <c r="B50">
        <f t="shared" si="0"/>
        <v>6.4519644316664028E-6</v>
      </c>
      <c r="C50">
        <f t="shared" si="1"/>
        <v>0.999994574771504</v>
      </c>
    </row>
    <row r="51" spans="1:3" x14ac:dyDescent="0.25">
      <c r="A51">
        <v>43</v>
      </c>
      <c r="B51">
        <f t="shared" si="0"/>
        <v>3.0009136891471711E-6</v>
      </c>
      <c r="C51">
        <f t="shared" si="1"/>
        <v>0.9999975756851931</v>
      </c>
    </row>
    <row r="52" spans="1:3" x14ac:dyDescent="0.25">
      <c r="A52">
        <v>44</v>
      </c>
      <c r="B52">
        <f t="shared" si="0"/>
        <v>1.3640516768850688E-6</v>
      </c>
      <c r="C52">
        <f t="shared" si="1"/>
        <v>0.99999893973687004</v>
      </c>
    </row>
    <row r="53" spans="1:3" x14ac:dyDescent="0.25">
      <c r="A53">
        <v>45</v>
      </c>
      <c r="B53">
        <f t="shared" si="0"/>
        <v>6.0624518972670115E-7</v>
      </c>
      <c r="C53">
        <f t="shared" si="1"/>
        <v>0.99999954598205987</v>
      </c>
    </row>
    <row r="54" spans="1:3" x14ac:dyDescent="0.25">
      <c r="A54">
        <v>46</v>
      </c>
      <c r="B54">
        <f t="shared" si="0"/>
        <v>2.6358486509856742E-7</v>
      </c>
      <c r="C54">
        <f t="shared" si="1"/>
        <v>0.99999980956692491</v>
      </c>
    </row>
    <row r="55" spans="1:3" x14ac:dyDescent="0.25">
      <c r="A55">
        <v>47</v>
      </c>
      <c r="B55">
        <f t="shared" si="0"/>
        <v>1.1216377238236792E-7</v>
      </c>
      <c r="C55">
        <f t="shared" si="1"/>
        <v>0.99999992173069729</v>
      </c>
    </row>
    <row r="56" spans="1:3" x14ac:dyDescent="0.25">
      <c r="A56">
        <v>48</v>
      </c>
      <c r="B56">
        <f t="shared" si="0"/>
        <v>4.6734905159320215E-8</v>
      </c>
      <c r="C56">
        <f t="shared" si="1"/>
        <v>0.99999996846560246</v>
      </c>
    </row>
    <row r="57" spans="1:3" x14ac:dyDescent="0.25">
      <c r="A57">
        <v>49</v>
      </c>
      <c r="B57">
        <f t="shared" si="0"/>
        <v>1.9075471493599922E-8</v>
      </c>
      <c r="C57">
        <f t="shared" si="1"/>
        <v>0.99999998754107389</v>
      </c>
    </row>
    <row r="58" spans="1:3" x14ac:dyDescent="0.25">
      <c r="A58">
        <v>50</v>
      </c>
      <c r="B58">
        <f t="shared" si="0"/>
        <v>7.6301885974399753E-9</v>
      </c>
      <c r="C58">
        <f t="shared" si="1"/>
        <v>0.99999999517126259</v>
      </c>
    </row>
  </sheetData>
  <phoneticPr fontId="10" type="noConversion"/>
  <hyperlinks>
    <hyperlink ref="C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zoomScale="85" zoomScaleNormal="85" workbookViewId="0">
      <selection activeCell="G18" sqref="G18"/>
    </sheetView>
  </sheetViews>
  <sheetFormatPr defaultColWidth="11.42578125" defaultRowHeight="15" x14ac:dyDescent="0.25"/>
  <cols>
    <col min="1" max="1" width="11.7109375" customWidth="1"/>
    <col min="2" max="2" width="9.7109375" customWidth="1"/>
    <col min="3" max="3" width="6.7109375" customWidth="1"/>
    <col min="4" max="4" width="6.28515625" customWidth="1"/>
    <col min="5" max="5" width="9.5703125" customWidth="1"/>
  </cols>
  <sheetData>
    <row r="1" spans="1:6" x14ac:dyDescent="0.25">
      <c r="A1" s="22" t="s">
        <v>94</v>
      </c>
      <c r="C1" s="22" t="s">
        <v>59</v>
      </c>
      <c r="F1" s="117" t="s">
        <v>136</v>
      </c>
    </row>
    <row r="2" spans="1:6" x14ac:dyDescent="0.25">
      <c r="B2" s="54"/>
    </row>
    <row r="3" spans="1:6" x14ac:dyDescent="0.25">
      <c r="B3" s="94"/>
      <c r="D3" s="3" t="s">
        <v>175</v>
      </c>
      <c r="E3" s="112" t="s">
        <v>180</v>
      </c>
    </row>
    <row r="4" spans="1:6" x14ac:dyDescent="0.25">
      <c r="B4" s="8"/>
      <c r="D4">
        <v>12</v>
      </c>
      <c r="E4">
        <f t="shared" ref="E4:E42" si="0">POISSON(D4,30,FALSE)</f>
        <v>1.0382062415205684E-4</v>
      </c>
    </row>
    <row r="5" spans="1:6" x14ac:dyDescent="0.25">
      <c r="B5" s="94"/>
      <c r="D5">
        <v>13</v>
      </c>
      <c r="E5">
        <f t="shared" si="0"/>
        <v>2.3958605573551602E-4</v>
      </c>
    </row>
    <row r="6" spans="1:6" x14ac:dyDescent="0.25">
      <c r="B6" s="8"/>
      <c r="D6">
        <v>14</v>
      </c>
      <c r="E6">
        <f t="shared" si="0"/>
        <v>5.1339869086181945E-4</v>
      </c>
    </row>
    <row r="7" spans="1:6" x14ac:dyDescent="0.25">
      <c r="B7" s="54"/>
      <c r="D7">
        <v>15</v>
      </c>
      <c r="E7">
        <f t="shared" si="0"/>
        <v>1.0267973817236391E-3</v>
      </c>
    </row>
    <row r="8" spans="1:6" x14ac:dyDescent="0.25">
      <c r="D8">
        <v>16</v>
      </c>
      <c r="E8">
        <f t="shared" si="0"/>
        <v>1.9252450907318271E-3</v>
      </c>
    </row>
    <row r="9" spans="1:6" x14ac:dyDescent="0.25">
      <c r="D9">
        <v>17</v>
      </c>
      <c r="E9">
        <f t="shared" si="0"/>
        <v>3.3974913365855718E-3</v>
      </c>
    </row>
    <row r="10" spans="1:6" x14ac:dyDescent="0.25">
      <c r="D10">
        <v>18</v>
      </c>
      <c r="E10">
        <f t="shared" si="0"/>
        <v>5.6624855609759559E-3</v>
      </c>
    </row>
    <row r="11" spans="1:6" x14ac:dyDescent="0.25">
      <c r="D11">
        <v>19</v>
      </c>
      <c r="E11">
        <f t="shared" si="0"/>
        <v>8.9407666752252049E-3</v>
      </c>
    </row>
    <row r="12" spans="1:6" x14ac:dyDescent="0.25">
      <c r="D12">
        <v>20</v>
      </c>
      <c r="E12">
        <f t="shared" si="0"/>
        <v>1.34111500128378E-2</v>
      </c>
    </row>
    <row r="13" spans="1:6" x14ac:dyDescent="0.25">
      <c r="D13">
        <v>21</v>
      </c>
      <c r="E13">
        <f t="shared" si="0"/>
        <v>1.9158785732625416E-2</v>
      </c>
    </row>
    <row r="14" spans="1:6" x14ac:dyDescent="0.25">
      <c r="D14">
        <v>22</v>
      </c>
      <c r="E14">
        <f t="shared" si="0"/>
        <v>2.6125616908125565E-2</v>
      </c>
    </row>
    <row r="15" spans="1:6" x14ac:dyDescent="0.25">
      <c r="D15">
        <v>23</v>
      </c>
      <c r="E15">
        <f t="shared" si="0"/>
        <v>3.4076891619294218E-2</v>
      </c>
    </row>
    <row r="16" spans="1:6" x14ac:dyDescent="0.25">
      <c r="D16">
        <v>24</v>
      </c>
      <c r="E16">
        <f t="shared" si="0"/>
        <v>4.2596114524117774E-2</v>
      </c>
    </row>
    <row r="17" spans="4:5" x14ac:dyDescent="0.25">
      <c r="D17">
        <v>25</v>
      </c>
      <c r="E17">
        <f t="shared" si="0"/>
        <v>5.1115337428941282E-2</v>
      </c>
    </row>
    <row r="18" spans="4:5" x14ac:dyDescent="0.25">
      <c r="D18">
        <v>26</v>
      </c>
      <c r="E18">
        <f t="shared" si="0"/>
        <v>5.8979235494932301E-2</v>
      </c>
    </row>
    <row r="19" spans="4:5" x14ac:dyDescent="0.25">
      <c r="D19">
        <v>27</v>
      </c>
      <c r="E19">
        <f t="shared" si="0"/>
        <v>6.5532483883258094E-2</v>
      </c>
    </row>
    <row r="20" spans="4:5" x14ac:dyDescent="0.25">
      <c r="D20">
        <v>28</v>
      </c>
      <c r="E20">
        <f t="shared" si="0"/>
        <v>7.0213375589205124E-2</v>
      </c>
    </row>
    <row r="21" spans="4:5" x14ac:dyDescent="0.25">
      <c r="D21">
        <v>29</v>
      </c>
      <c r="E21">
        <f t="shared" si="0"/>
        <v>7.2634526471591493E-2</v>
      </c>
    </row>
    <row r="22" spans="4:5" x14ac:dyDescent="0.25">
      <c r="D22">
        <v>30</v>
      </c>
      <c r="E22">
        <f t="shared" si="0"/>
        <v>7.2634526471591507E-2</v>
      </c>
    </row>
    <row r="23" spans="4:5" x14ac:dyDescent="0.25">
      <c r="D23">
        <v>31</v>
      </c>
      <c r="E23">
        <f t="shared" si="0"/>
        <v>7.0291477230572413E-2</v>
      </c>
    </row>
    <row r="24" spans="4:5" x14ac:dyDescent="0.25">
      <c r="D24">
        <v>32</v>
      </c>
      <c r="E24">
        <f t="shared" si="0"/>
        <v>6.589825990366166E-2</v>
      </c>
    </row>
    <row r="25" spans="4:5" x14ac:dyDescent="0.25">
      <c r="D25">
        <v>33</v>
      </c>
      <c r="E25">
        <f t="shared" si="0"/>
        <v>5.9907509003328779E-2</v>
      </c>
    </row>
    <row r="26" spans="4:5" x14ac:dyDescent="0.25">
      <c r="D26">
        <v>34</v>
      </c>
      <c r="E26">
        <f t="shared" si="0"/>
        <v>5.2859566767643008E-2</v>
      </c>
    </row>
    <row r="27" spans="4:5" x14ac:dyDescent="0.25">
      <c r="D27">
        <v>35</v>
      </c>
      <c r="E27">
        <f t="shared" si="0"/>
        <v>4.5308200086551176E-2</v>
      </c>
    </row>
    <row r="28" spans="4:5" x14ac:dyDescent="0.25">
      <c r="D28">
        <v>36</v>
      </c>
      <c r="E28">
        <f t="shared" si="0"/>
        <v>3.7756833405459315E-2</v>
      </c>
    </row>
    <row r="29" spans="4:5" x14ac:dyDescent="0.25">
      <c r="D29">
        <v>37</v>
      </c>
      <c r="E29">
        <f t="shared" si="0"/>
        <v>3.0613648707129171E-2</v>
      </c>
    </row>
    <row r="30" spans="4:5" x14ac:dyDescent="0.25">
      <c r="D30">
        <v>38</v>
      </c>
      <c r="E30">
        <f t="shared" si="0"/>
        <v>2.4168670031944072E-2</v>
      </c>
    </row>
    <row r="31" spans="4:5" x14ac:dyDescent="0.25">
      <c r="D31">
        <v>39</v>
      </c>
      <c r="E31">
        <f t="shared" si="0"/>
        <v>1.8591284639956965E-2</v>
      </c>
    </row>
    <row r="32" spans="4:5" x14ac:dyDescent="0.25">
      <c r="D32">
        <v>40</v>
      </c>
      <c r="E32">
        <f t="shared" si="0"/>
        <v>1.3943463479967748E-2</v>
      </c>
    </row>
    <row r="33" spans="4:5" x14ac:dyDescent="0.25">
      <c r="D33">
        <v>41</v>
      </c>
      <c r="E33">
        <f t="shared" si="0"/>
        <v>1.0202534253634935E-2</v>
      </c>
    </row>
    <row r="34" spans="4:5" x14ac:dyDescent="0.25">
      <c r="D34">
        <v>42</v>
      </c>
      <c r="E34">
        <f t="shared" si="0"/>
        <v>7.2875244668820999E-3</v>
      </c>
    </row>
    <row r="35" spans="4:5" x14ac:dyDescent="0.25">
      <c r="D35">
        <v>43</v>
      </c>
      <c r="E35">
        <f t="shared" si="0"/>
        <v>5.084319395499139E-3</v>
      </c>
    </row>
    <row r="36" spans="4:5" x14ac:dyDescent="0.25">
      <c r="D36">
        <v>44</v>
      </c>
      <c r="E36">
        <f t="shared" si="0"/>
        <v>3.4665814060221363E-3</v>
      </c>
    </row>
    <row r="37" spans="4:5" x14ac:dyDescent="0.25">
      <c r="D37">
        <v>45</v>
      </c>
      <c r="E37">
        <f t="shared" si="0"/>
        <v>2.3110542706814285E-3</v>
      </c>
    </row>
    <row r="38" spans="4:5" x14ac:dyDescent="0.25">
      <c r="D38">
        <v>46</v>
      </c>
      <c r="E38">
        <f t="shared" si="0"/>
        <v>1.5072093069661463E-3</v>
      </c>
    </row>
    <row r="39" spans="4:5" x14ac:dyDescent="0.25">
      <c r="D39">
        <v>47</v>
      </c>
      <c r="E39">
        <f t="shared" si="0"/>
        <v>9.6204849380817834E-4</v>
      </c>
    </row>
    <row r="40" spans="4:5" x14ac:dyDescent="0.25">
      <c r="D40">
        <v>48</v>
      </c>
      <c r="E40">
        <f t="shared" si="0"/>
        <v>6.0128030863011012E-4</v>
      </c>
    </row>
    <row r="41" spans="4:5" x14ac:dyDescent="0.25">
      <c r="D41">
        <v>49</v>
      </c>
      <c r="E41">
        <f t="shared" si="0"/>
        <v>3.6813080120210871E-4</v>
      </c>
    </row>
    <row r="42" spans="4:5" x14ac:dyDescent="0.25">
      <c r="D42">
        <v>50</v>
      </c>
      <c r="E42">
        <f t="shared" si="0"/>
        <v>2.2087848072126524E-4</v>
      </c>
    </row>
  </sheetData>
  <phoneticPr fontId="10" type="noConversion"/>
  <hyperlinks>
    <hyperlink ref="F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zoomScale="85" zoomScaleNormal="85" workbookViewId="0">
      <selection activeCell="C2" sqref="C2"/>
    </sheetView>
  </sheetViews>
  <sheetFormatPr defaultColWidth="11.42578125" defaultRowHeight="15" x14ac:dyDescent="0.25"/>
  <cols>
    <col min="2" max="2" width="5.5703125" customWidth="1"/>
    <col min="3" max="3" width="7.85546875" customWidth="1"/>
    <col min="4" max="4" width="7.7109375" customWidth="1"/>
  </cols>
  <sheetData>
    <row r="1" spans="1:6" x14ac:dyDescent="0.25">
      <c r="A1" s="22" t="s">
        <v>104</v>
      </c>
      <c r="C1" s="22" t="s">
        <v>141</v>
      </c>
      <c r="F1" s="117" t="s">
        <v>136</v>
      </c>
    </row>
    <row r="4" spans="1:6" x14ac:dyDescent="0.25">
      <c r="C4" s="120" t="s">
        <v>72</v>
      </c>
      <c r="D4" s="121"/>
    </row>
    <row r="5" spans="1:6" x14ac:dyDescent="0.25">
      <c r="C5" s="13" t="s">
        <v>61</v>
      </c>
      <c r="D5" s="13" t="s">
        <v>71</v>
      </c>
    </row>
    <row r="6" spans="1:6" x14ac:dyDescent="0.25">
      <c r="B6" s="20" t="s">
        <v>62</v>
      </c>
      <c r="C6" s="15">
        <v>0.8</v>
      </c>
      <c r="D6" s="15">
        <v>1.4</v>
      </c>
    </row>
    <row r="7" spans="1:6" x14ac:dyDescent="0.25">
      <c r="B7" s="67">
        <v>0</v>
      </c>
      <c r="C7" s="67">
        <f t="shared" ref="C7:C27" si="0">$C$6*EXP(-$C$6*B7)</f>
        <v>0.8</v>
      </c>
      <c r="D7" s="67">
        <f t="shared" ref="D7:D27" si="1">$D$6*EXP(-$D$6*B7)</f>
        <v>1.4</v>
      </c>
    </row>
    <row r="8" spans="1:6" x14ac:dyDescent="0.25">
      <c r="B8" s="23">
        <v>0.2</v>
      </c>
      <c r="C8" s="23">
        <f t="shared" si="0"/>
        <v>0.68171503117296917</v>
      </c>
      <c r="D8" s="23">
        <f t="shared" si="1"/>
        <v>1.0580972380380156</v>
      </c>
    </row>
    <row r="9" spans="1:6" x14ac:dyDescent="0.25">
      <c r="B9" s="23">
        <v>0.4</v>
      </c>
      <c r="C9" s="23">
        <f t="shared" si="0"/>
        <v>0.58091922965895271</v>
      </c>
      <c r="D9" s="23">
        <f t="shared" si="1"/>
        <v>0.79969268938834082</v>
      </c>
    </row>
    <row r="10" spans="1:6" x14ac:dyDescent="0.25">
      <c r="B10" s="23">
        <v>0.6</v>
      </c>
      <c r="C10" s="23">
        <f t="shared" si="0"/>
        <v>0.49502671344491267</v>
      </c>
      <c r="D10" s="23">
        <f t="shared" si="1"/>
        <v>0.60439473280071154</v>
      </c>
    </row>
    <row r="11" spans="1:6" x14ac:dyDescent="0.25">
      <c r="B11" s="23">
        <v>0.8</v>
      </c>
      <c r="C11" s="23">
        <f t="shared" si="0"/>
        <v>0.42183393923443885</v>
      </c>
      <c r="D11" s="23">
        <f t="shared" si="1"/>
        <v>0.45679171247225531</v>
      </c>
    </row>
    <row r="12" spans="1:6" x14ac:dyDescent="0.25">
      <c r="B12" s="23">
        <v>1</v>
      </c>
      <c r="C12" s="23">
        <f t="shared" si="0"/>
        <v>0.35946317129377725</v>
      </c>
      <c r="D12" s="23">
        <f t="shared" si="1"/>
        <v>0.34523574951824909</v>
      </c>
    </row>
    <row r="13" spans="1:6" x14ac:dyDescent="0.25">
      <c r="B13" s="23">
        <v>1.2</v>
      </c>
      <c r="C13" s="23">
        <f t="shared" si="0"/>
        <v>0.30631430878008969</v>
      </c>
      <c r="D13" s="23">
        <f t="shared" si="1"/>
        <v>0.26092356645517395</v>
      </c>
    </row>
    <row r="14" spans="1:6" x14ac:dyDescent="0.25">
      <c r="B14" s="23">
        <v>1.4</v>
      </c>
      <c r="C14" s="23">
        <f t="shared" si="0"/>
        <v>0.26102383569843163</v>
      </c>
      <c r="D14" s="23">
        <f t="shared" si="1"/>
        <v>0.19720178928946303</v>
      </c>
    </row>
    <row r="15" spans="1:6" x14ac:dyDescent="0.25">
      <c r="B15" s="23">
        <v>1.6</v>
      </c>
      <c r="C15" s="23">
        <f t="shared" si="0"/>
        <v>0.22242984036255528</v>
      </c>
      <c r="D15" s="23">
        <f t="shared" si="1"/>
        <v>0.14904190613095397</v>
      </c>
    </row>
    <row r="16" spans="1:6" x14ac:dyDescent="0.25">
      <c r="B16" s="23">
        <v>1.8</v>
      </c>
      <c r="C16" s="23">
        <f t="shared" si="0"/>
        <v>0.18954220694569737</v>
      </c>
      <c r="D16" s="23">
        <f t="shared" si="1"/>
        <v>0.1126434494493454</v>
      </c>
    </row>
    <row r="17" spans="2:4" x14ac:dyDescent="0.25">
      <c r="B17" s="23">
        <v>2</v>
      </c>
      <c r="C17" s="23">
        <f t="shared" si="0"/>
        <v>0.16151721439572431</v>
      </c>
      <c r="D17" s="23">
        <f t="shared" si="1"/>
        <v>8.5134087675305156E-2</v>
      </c>
    </row>
    <row r="18" spans="2:4" x14ac:dyDescent="0.25">
      <c r="B18" s="23">
        <v>2.2000000000000002</v>
      </c>
      <c r="C18" s="23">
        <f t="shared" si="0"/>
        <v>0.1376358910584404</v>
      </c>
      <c r="D18" s="23">
        <f t="shared" si="1"/>
        <v>6.4342959308661879E-2</v>
      </c>
    </row>
    <row r="19" spans="2:4" x14ac:dyDescent="0.25">
      <c r="B19" s="23">
        <v>2.4</v>
      </c>
      <c r="C19" s="23">
        <f t="shared" si="0"/>
        <v>0.11728556970428013</v>
      </c>
      <c r="D19" s="23">
        <f t="shared" si="1"/>
        <v>4.8629362522633987E-2</v>
      </c>
    </row>
    <row r="20" spans="2:4" x14ac:dyDescent="0.25">
      <c r="B20" s="23">
        <v>2.6</v>
      </c>
      <c r="C20" s="23">
        <f t="shared" si="0"/>
        <v>9.9944169758865942E-2</v>
      </c>
      <c r="D20" s="23">
        <f t="shared" si="1"/>
        <v>3.6753281551963154E-2</v>
      </c>
    </row>
    <row r="21" spans="2:4" x14ac:dyDescent="0.25">
      <c r="B21" s="23">
        <v>2.8</v>
      </c>
      <c r="C21" s="23">
        <f t="shared" si="0"/>
        <v>8.5166803503402277E-2</v>
      </c>
      <c r="D21" s="23">
        <f t="shared" si="1"/>
        <v>2.7777532642118415E-2</v>
      </c>
    </row>
    <row r="22" spans="2:4" x14ac:dyDescent="0.25">
      <c r="B22" s="23">
        <v>3</v>
      </c>
      <c r="C22" s="23">
        <f t="shared" si="0"/>
        <v>7.2574362631529984E-2</v>
      </c>
      <c r="D22" s="23">
        <f t="shared" si="1"/>
        <v>2.0993807548668801E-2</v>
      </c>
    </row>
    <row r="23" spans="2:4" x14ac:dyDescent="0.25">
      <c r="B23" s="23">
        <v>3.2</v>
      </c>
      <c r="C23" s="23">
        <f t="shared" si="0"/>
        <v>6.1843792354639771E-2</v>
      </c>
      <c r="D23" s="23">
        <f t="shared" si="1"/>
        <v>1.5866778416534357E-2</v>
      </c>
    </row>
    <row r="24" spans="2:4" x14ac:dyDescent="0.25">
      <c r="B24" s="23">
        <v>3.4</v>
      </c>
      <c r="C24" s="23">
        <f t="shared" si="0"/>
        <v>5.2699803541122359E-2</v>
      </c>
      <c r="D24" s="23">
        <f t="shared" si="1"/>
        <v>1.1991853156497284E-2</v>
      </c>
    </row>
    <row r="25" spans="2:4" x14ac:dyDescent="0.25">
      <c r="B25" s="23">
        <v>3.6</v>
      </c>
      <c r="C25" s="23">
        <f t="shared" si="0"/>
        <v>4.4907810267306968E-2</v>
      </c>
      <c r="D25" s="23">
        <f t="shared" si="1"/>
        <v>9.0632476456051665E-3</v>
      </c>
    </row>
    <row r="26" spans="2:4" x14ac:dyDescent="0.25">
      <c r="B26" s="23">
        <v>3.8</v>
      </c>
      <c r="C26" s="23">
        <f t="shared" si="0"/>
        <v>3.8267911595358695E-2</v>
      </c>
      <c r="D26" s="23">
        <f t="shared" si="1"/>
        <v>6.8498552153352715E-3</v>
      </c>
    </row>
    <row r="27" spans="2:4" x14ac:dyDescent="0.25">
      <c r="B27" s="24">
        <v>4</v>
      </c>
      <c r="C27" s="24">
        <f t="shared" si="0"/>
        <v>3.2609763182692972E-2</v>
      </c>
      <c r="D27" s="24">
        <f t="shared" si="1"/>
        <v>5.1770092030761043E-3</v>
      </c>
    </row>
  </sheetData>
  <mergeCells count="1">
    <mergeCell ref="C4:D4"/>
  </mergeCells>
  <phoneticPr fontId="10" type="noConversion"/>
  <hyperlinks>
    <hyperlink ref="F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zoomScale="85" zoomScaleNormal="85" workbookViewId="0">
      <selection activeCell="C2" sqref="C2"/>
    </sheetView>
  </sheetViews>
  <sheetFormatPr defaultColWidth="11.42578125" defaultRowHeight="15" x14ac:dyDescent="0.25"/>
  <cols>
    <col min="2" max="2" width="5.5703125" customWidth="1"/>
    <col min="3" max="3" width="7.85546875" customWidth="1"/>
    <col min="4" max="4" width="7.7109375" customWidth="1"/>
  </cols>
  <sheetData>
    <row r="1" spans="1:7" x14ac:dyDescent="0.25">
      <c r="A1" s="22" t="s">
        <v>105</v>
      </c>
      <c r="C1" s="22" t="s">
        <v>141</v>
      </c>
      <c r="G1" s="117" t="s">
        <v>136</v>
      </c>
    </row>
    <row r="4" spans="1:7" x14ac:dyDescent="0.25">
      <c r="C4" s="16" t="s">
        <v>72</v>
      </c>
      <c r="D4" s="100"/>
    </row>
    <row r="5" spans="1:7" x14ac:dyDescent="0.25">
      <c r="C5" s="4" t="s">
        <v>61</v>
      </c>
      <c r="D5" s="7"/>
    </row>
    <row r="6" spans="1:7" x14ac:dyDescent="0.25">
      <c r="B6" s="20" t="s">
        <v>62</v>
      </c>
      <c r="C6" s="10">
        <v>0.25</v>
      </c>
      <c r="D6" s="7"/>
    </row>
    <row r="7" spans="1:7" x14ac:dyDescent="0.25">
      <c r="B7" s="67">
        <v>0</v>
      </c>
      <c r="C7" s="67">
        <f t="shared" ref="C7:C47" si="0">$C$6*EXP(-$C$6*B7)</f>
        <v>0.25</v>
      </c>
      <c r="D7" s="54"/>
    </row>
    <row r="8" spans="1:7" x14ac:dyDescent="0.25">
      <c r="B8" s="23">
        <v>0.2</v>
      </c>
      <c r="C8" s="23">
        <f t="shared" si="0"/>
        <v>0.2378073561251785</v>
      </c>
      <c r="D8" s="54"/>
    </row>
    <row r="9" spans="1:7" x14ac:dyDescent="0.25">
      <c r="B9" s="23">
        <v>0.4</v>
      </c>
      <c r="C9" s="23">
        <f t="shared" si="0"/>
        <v>0.22620935450898988</v>
      </c>
      <c r="D9" s="54"/>
    </row>
    <row r="10" spans="1:7" x14ac:dyDescent="0.25">
      <c r="B10" s="23">
        <v>0.6</v>
      </c>
      <c r="C10" s="23">
        <f t="shared" si="0"/>
        <v>0.21517699410626445</v>
      </c>
      <c r="D10" s="54"/>
    </row>
    <row r="11" spans="1:7" x14ac:dyDescent="0.25">
      <c r="B11" s="23">
        <v>0.8</v>
      </c>
      <c r="C11" s="23">
        <f t="shared" si="0"/>
        <v>0.20468268826949546</v>
      </c>
      <c r="D11" s="54"/>
    </row>
    <row r="12" spans="1:7" x14ac:dyDescent="0.25">
      <c r="B12" s="23">
        <v>1</v>
      </c>
      <c r="C12" s="23">
        <f t="shared" si="0"/>
        <v>0.19470019576785122</v>
      </c>
      <c r="D12" s="54"/>
    </row>
    <row r="13" spans="1:7" x14ac:dyDescent="0.25">
      <c r="B13" s="23">
        <v>1.2</v>
      </c>
      <c r="C13" s="23">
        <f t="shared" si="0"/>
        <v>0.18520455517042947</v>
      </c>
      <c r="D13" s="54"/>
    </row>
    <row r="14" spans="1:7" x14ac:dyDescent="0.25">
      <c r="B14" s="23">
        <v>1.4</v>
      </c>
      <c r="C14" s="23">
        <f t="shared" si="0"/>
        <v>0.17617202242967836</v>
      </c>
      <c r="D14" s="54"/>
    </row>
    <row r="15" spans="1:7" x14ac:dyDescent="0.25">
      <c r="B15" s="23">
        <v>1.6</v>
      </c>
      <c r="C15" s="23">
        <f t="shared" si="0"/>
        <v>0.16758001150890983</v>
      </c>
      <c r="D15" s="54"/>
    </row>
    <row r="16" spans="1:7" x14ac:dyDescent="0.25">
      <c r="B16" s="23">
        <v>1.8</v>
      </c>
      <c r="C16" s="23">
        <f t="shared" si="0"/>
        <v>0.15940703790544333</v>
      </c>
      <c r="D16" s="54"/>
    </row>
    <row r="17" spans="2:4" x14ac:dyDescent="0.25">
      <c r="B17" s="23">
        <v>2</v>
      </c>
      <c r="C17" s="23">
        <f t="shared" si="0"/>
        <v>0.15163266492815836</v>
      </c>
      <c r="D17" s="54"/>
    </row>
    <row r="18" spans="2:4" x14ac:dyDescent="0.25">
      <c r="B18" s="23">
        <v>2.2000000000000002</v>
      </c>
      <c r="C18" s="23">
        <f t="shared" si="0"/>
        <v>0.14423745259512166</v>
      </c>
      <c r="D18" s="54"/>
    </row>
    <row r="19" spans="2:4" x14ac:dyDescent="0.25">
      <c r="B19" s="23">
        <v>2.4</v>
      </c>
      <c r="C19" s="23">
        <f t="shared" si="0"/>
        <v>0.1372029090235066</v>
      </c>
      <c r="D19" s="54"/>
    </row>
    <row r="20" spans="2:4" x14ac:dyDescent="0.25">
      <c r="B20" s="23">
        <v>2.6</v>
      </c>
      <c r="C20" s="23">
        <f t="shared" si="0"/>
        <v>0.13051144419025401</v>
      </c>
      <c r="D20" s="54"/>
    </row>
    <row r="21" spans="2:4" x14ac:dyDescent="0.25">
      <c r="B21" s="23">
        <v>2.8</v>
      </c>
      <c r="C21" s="23">
        <f t="shared" si="0"/>
        <v>0.12414632594785238</v>
      </c>
      <c r="D21" s="54"/>
    </row>
    <row r="22" spans="2:4" x14ac:dyDescent="0.25">
      <c r="B22" s="23">
        <v>3</v>
      </c>
      <c r="C22" s="23">
        <f t="shared" si="0"/>
        <v>0.11809163818525367</v>
      </c>
      <c r="D22" s="54"/>
    </row>
    <row r="23" spans="2:4" x14ac:dyDescent="0.25">
      <c r="B23" s="23">
        <v>3.2</v>
      </c>
      <c r="C23" s="23">
        <f t="shared" si="0"/>
        <v>0.11233224102930539</v>
      </c>
      <c r="D23" s="54"/>
    </row>
    <row r="24" spans="2:4" x14ac:dyDescent="0.25">
      <c r="B24" s="23">
        <v>3.4</v>
      </c>
      <c r="C24" s="23">
        <f t="shared" si="0"/>
        <v>0.10685373298718168</v>
      </c>
      <c r="D24" s="54"/>
    </row>
    <row r="25" spans="2:4" x14ac:dyDescent="0.25">
      <c r="B25" s="23">
        <v>3.6</v>
      </c>
      <c r="C25" s="23">
        <f t="shared" si="0"/>
        <v>0.10164241493514978</v>
      </c>
      <c r="D25" s="54"/>
    </row>
    <row r="26" spans="2:4" x14ac:dyDescent="0.25">
      <c r="B26" s="23">
        <v>3.8</v>
      </c>
      <c r="C26" s="23">
        <f t="shared" si="0"/>
        <v>9.6685255863625308E-2</v>
      </c>
      <c r="D26" s="54"/>
    </row>
    <row r="27" spans="2:4" x14ac:dyDescent="0.25">
      <c r="B27" s="23">
        <v>4</v>
      </c>
      <c r="C27" s="23">
        <f t="shared" si="0"/>
        <v>9.1969860292860584E-2</v>
      </c>
      <c r="D27" s="54"/>
    </row>
    <row r="28" spans="2:4" x14ac:dyDescent="0.25">
      <c r="B28" s="23">
        <v>4.2</v>
      </c>
      <c r="C28" s="23">
        <f t="shared" si="0"/>
        <v>8.7484437277788832E-2</v>
      </c>
      <c r="D28" s="54"/>
    </row>
    <row r="29" spans="2:4" x14ac:dyDescent="0.25">
      <c r="B29" s="23">
        <v>4.4000000000000004</v>
      </c>
      <c r="C29" s="23">
        <f t="shared" si="0"/>
        <v>8.3217770924519888E-2</v>
      </c>
    </row>
    <row r="30" spans="2:4" x14ac:dyDescent="0.25">
      <c r="B30" s="23">
        <v>4.5999999999999996</v>
      </c>
      <c r="C30" s="23">
        <f t="shared" si="0"/>
        <v>7.9159192344763318E-2</v>
      </c>
    </row>
    <row r="31" spans="2:4" x14ac:dyDescent="0.25">
      <c r="B31" s="23">
        <v>4.8</v>
      </c>
      <c r="C31" s="23">
        <f t="shared" si="0"/>
        <v>7.5298552978050534E-2</v>
      </c>
    </row>
    <row r="32" spans="2:4" x14ac:dyDescent="0.25">
      <c r="B32" s="23">
        <v>5</v>
      </c>
      <c r="C32" s="23">
        <f t="shared" si="0"/>
        <v>7.1626199215047523E-2</v>
      </c>
    </row>
    <row r="33" spans="1:4" x14ac:dyDescent="0.25">
      <c r="B33" s="23">
        <v>5.2</v>
      </c>
      <c r="C33" s="23">
        <f t="shared" si="0"/>
        <v>6.8132948258503148E-2</v>
      </c>
    </row>
    <row r="34" spans="1:4" x14ac:dyDescent="0.25">
      <c r="B34" s="23">
        <v>5.4</v>
      </c>
      <c r="C34" s="23">
        <f t="shared" si="0"/>
        <v>6.4810065161472877E-2</v>
      </c>
    </row>
    <row r="35" spans="1:4" x14ac:dyDescent="0.25">
      <c r="B35" s="23">
        <v>5.6</v>
      </c>
      <c r="C35" s="23">
        <f t="shared" si="0"/>
        <v>6.1649240985401622E-2</v>
      </c>
    </row>
    <row r="36" spans="1:4" x14ac:dyDescent="0.25">
      <c r="B36" s="23">
        <v>5.8</v>
      </c>
      <c r="C36" s="23">
        <f t="shared" si="0"/>
        <v>5.8642572023449413E-2</v>
      </c>
    </row>
    <row r="37" spans="1:4" x14ac:dyDescent="0.25">
      <c r="B37" s="23">
        <v>6</v>
      </c>
      <c r="C37" s="23">
        <f t="shared" si="0"/>
        <v>5.5782540037107455E-2</v>
      </c>
    </row>
    <row r="38" spans="1:4" x14ac:dyDescent="0.25">
      <c r="B38" s="23">
        <v>6.2</v>
      </c>
      <c r="C38" s="23">
        <f t="shared" si="0"/>
        <v>5.306199345668576E-2</v>
      </c>
    </row>
    <row r="39" spans="1:4" x14ac:dyDescent="0.25">
      <c r="B39" s="23">
        <v>6.4</v>
      </c>
      <c r="C39" s="23">
        <f t="shared" si="0"/>
        <v>5.0474129498663846E-2</v>
      </c>
    </row>
    <row r="40" spans="1:4" x14ac:dyDescent="0.25">
      <c r="B40" s="23">
        <v>6.6</v>
      </c>
      <c r="C40" s="23">
        <f t="shared" si="0"/>
        <v>4.8012477155188533E-2</v>
      </c>
    </row>
    <row r="41" spans="1:4" x14ac:dyDescent="0.25">
      <c r="B41" s="23">
        <v>6.8</v>
      </c>
      <c r="C41" s="23">
        <f t="shared" si="0"/>
        <v>4.5670881013183666E-2</v>
      </c>
    </row>
    <row r="42" spans="1:4" x14ac:dyDescent="0.25">
      <c r="B42" s="23">
        <v>6.9999999999999902</v>
      </c>
      <c r="C42" s="23">
        <f t="shared" si="0"/>
        <v>4.3443485862611389E-2</v>
      </c>
    </row>
    <row r="43" spans="1:4" x14ac:dyDescent="0.25">
      <c r="B43" s="23">
        <v>7.1999999999999797</v>
      </c>
      <c r="C43" s="23">
        <f t="shared" si="0"/>
        <v>4.1324722055396841E-2</v>
      </c>
    </row>
    <row r="44" spans="1:4" x14ac:dyDescent="0.25">
      <c r="B44" s="23">
        <v>7.3999999999999702</v>
      </c>
      <c r="C44" s="23">
        <f t="shared" si="0"/>
        <v>3.93092915784072E-2</v>
      </c>
    </row>
    <row r="45" spans="1:4" x14ac:dyDescent="0.25">
      <c r="B45" s="23">
        <v>7.5999999999999597</v>
      </c>
      <c r="C45" s="23">
        <f t="shared" si="0"/>
        <v>3.739215480565914E-2</v>
      </c>
    </row>
    <row r="46" spans="1:4" x14ac:dyDescent="0.25">
      <c r="B46" s="23">
        <v>7.7999999999999501</v>
      </c>
      <c r="C46" s="23">
        <f t="shared" si="0"/>
        <v>3.5568517896628835E-2</v>
      </c>
    </row>
    <row r="47" spans="1:4" x14ac:dyDescent="0.25">
      <c r="B47" s="24">
        <v>7.9999999999999396</v>
      </c>
      <c r="C47" s="24">
        <f t="shared" si="0"/>
        <v>3.3833820809153682E-2</v>
      </c>
    </row>
    <row r="48" spans="1:4" x14ac:dyDescent="0.25">
      <c r="A48" s="54"/>
      <c r="B48" s="54"/>
      <c r="C48" s="54"/>
      <c r="D48" s="54"/>
    </row>
    <row r="49" spans="1:4" x14ac:dyDescent="0.25">
      <c r="A49" s="54"/>
      <c r="B49" s="54"/>
      <c r="C49" s="54"/>
      <c r="D49" s="54"/>
    </row>
    <row r="50" spans="1:4" x14ac:dyDescent="0.25">
      <c r="A50" s="54"/>
      <c r="B50" s="54"/>
      <c r="C50" s="54"/>
      <c r="D50" s="54"/>
    </row>
    <row r="51" spans="1:4" x14ac:dyDescent="0.25">
      <c r="A51" s="54"/>
      <c r="B51" s="54"/>
      <c r="C51" s="54"/>
      <c r="D51" s="54"/>
    </row>
    <row r="52" spans="1:4" x14ac:dyDescent="0.25">
      <c r="A52" s="54"/>
      <c r="B52" s="54"/>
      <c r="C52" s="54"/>
      <c r="D52" s="54"/>
    </row>
    <row r="53" spans="1:4" x14ac:dyDescent="0.25">
      <c r="A53" s="54"/>
      <c r="B53" s="54"/>
      <c r="C53" s="54"/>
      <c r="D53" s="54"/>
    </row>
    <row r="54" spans="1:4" x14ac:dyDescent="0.25">
      <c r="A54" s="54"/>
      <c r="B54" s="54"/>
      <c r="C54" s="54"/>
      <c r="D54" s="54"/>
    </row>
    <row r="55" spans="1:4" x14ac:dyDescent="0.25">
      <c r="A55" s="54"/>
      <c r="B55" s="54"/>
      <c r="C55" s="54"/>
      <c r="D55" s="54"/>
    </row>
  </sheetData>
  <phoneticPr fontId="10" type="noConversion"/>
  <hyperlinks>
    <hyperlink ref="G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topLeftCell="A4" zoomScale="85" zoomScaleNormal="85" workbookViewId="0">
      <selection activeCell="N21" sqref="N21"/>
    </sheetView>
  </sheetViews>
  <sheetFormatPr defaultColWidth="11.42578125" defaultRowHeight="15" x14ac:dyDescent="0.25"/>
  <cols>
    <col min="1" max="1" width="9.28515625" customWidth="1"/>
    <col min="2" max="10" width="11.7109375" customWidth="1"/>
    <col min="11" max="11" width="13.28515625" customWidth="1"/>
    <col min="12" max="12" width="16" customWidth="1"/>
    <col min="13" max="13" width="11.7109375" customWidth="1"/>
    <col min="14" max="14" width="16.28515625" customWidth="1"/>
    <col min="15" max="27" width="11.7109375" customWidth="1"/>
  </cols>
  <sheetData>
    <row r="1" spans="1:15" x14ac:dyDescent="0.25">
      <c r="A1" s="22" t="s">
        <v>1</v>
      </c>
      <c r="C1" s="22" t="s">
        <v>147</v>
      </c>
      <c r="E1" s="117" t="s">
        <v>136</v>
      </c>
    </row>
    <row r="3" spans="1:15" x14ac:dyDescent="0.25">
      <c r="B3" s="1" t="s">
        <v>144</v>
      </c>
    </row>
    <row r="4" spans="1:15" x14ac:dyDescent="0.25">
      <c r="B4" s="4">
        <v>5</v>
      </c>
      <c r="C4" s="5">
        <v>3</v>
      </c>
      <c r="D4" s="5">
        <v>7</v>
      </c>
      <c r="E4" s="5">
        <v>1</v>
      </c>
      <c r="F4" s="5">
        <v>4</v>
      </c>
      <c r="G4" s="5">
        <v>6</v>
      </c>
      <c r="H4" s="5">
        <v>7</v>
      </c>
      <c r="I4" s="5">
        <v>5</v>
      </c>
      <c r="J4" s="5">
        <v>6</v>
      </c>
      <c r="K4" s="6">
        <v>2</v>
      </c>
    </row>
    <row r="5" spans="1:15" x14ac:dyDescent="0.25">
      <c r="B5" s="7">
        <v>4</v>
      </c>
      <c r="C5" s="8">
        <v>3</v>
      </c>
      <c r="D5" s="8">
        <v>8</v>
      </c>
      <c r="E5" s="8">
        <v>4</v>
      </c>
      <c r="F5" s="8">
        <v>3</v>
      </c>
      <c r="G5" s="8">
        <v>3</v>
      </c>
      <c r="H5" s="8">
        <v>5</v>
      </c>
      <c r="I5" s="8">
        <v>4</v>
      </c>
      <c r="J5" s="8">
        <v>6</v>
      </c>
      <c r="K5" s="9">
        <v>2</v>
      </c>
      <c r="O5" s="3"/>
    </row>
    <row r="6" spans="1:15" x14ac:dyDescent="0.25">
      <c r="B6" s="7">
        <v>4</v>
      </c>
      <c r="C6" s="8">
        <v>2</v>
      </c>
      <c r="D6" s="8">
        <v>4</v>
      </c>
      <c r="E6" s="8">
        <v>1</v>
      </c>
      <c r="F6" s="8">
        <v>6</v>
      </c>
      <c r="G6" s="8">
        <v>6</v>
      </c>
      <c r="H6" s="8">
        <v>6</v>
      </c>
      <c r="I6" s="8">
        <v>3</v>
      </c>
      <c r="J6" s="8">
        <v>4</v>
      </c>
      <c r="K6" s="9">
        <v>5</v>
      </c>
    </row>
    <row r="7" spans="1:15" x14ac:dyDescent="0.25">
      <c r="B7" s="7">
        <v>5</v>
      </c>
      <c r="C7" s="8">
        <v>4</v>
      </c>
      <c r="D7" s="8">
        <v>4</v>
      </c>
      <c r="E7" s="8">
        <v>5</v>
      </c>
      <c r="F7" s="8">
        <v>5</v>
      </c>
      <c r="G7" s="8">
        <v>4</v>
      </c>
      <c r="H7" s="8">
        <v>4</v>
      </c>
      <c r="I7" s="8">
        <v>1</v>
      </c>
      <c r="J7" s="8">
        <v>2</v>
      </c>
      <c r="K7" s="9">
        <v>4</v>
      </c>
    </row>
    <row r="8" spans="1:15" x14ac:dyDescent="0.25">
      <c r="B8" s="10">
        <v>0</v>
      </c>
      <c r="C8" s="11">
        <v>4</v>
      </c>
      <c r="D8" s="11">
        <v>3</v>
      </c>
      <c r="E8" s="11">
        <v>3</v>
      </c>
      <c r="F8" s="11">
        <v>3</v>
      </c>
      <c r="G8" s="11">
        <v>5</v>
      </c>
      <c r="H8" s="11">
        <v>5</v>
      </c>
      <c r="I8" s="11">
        <v>7</v>
      </c>
      <c r="J8" s="11">
        <v>4</v>
      </c>
      <c r="K8" s="12">
        <v>5</v>
      </c>
    </row>
    <row r="10" spans="1:15" x14ac:dyDescent="0.25">
      <c r="B10" s="3"/>
      <c r="C10" s="3"/>
      <c r="D10" s="3"/>
      <c r="E10" s="3"/>
      <c r="F10" s="3"/>
      <c r="G10" s="3"/>
      <c r="H10" s="2"/>
      <c r="I10" s="3"/>
      <c r="K10" s="25" t="s">
        <v>145</v>
      </c>
      <c r="L10" s="27"/>
      <c r="M10" s="28"/>
    </row>
    <row r="11" spans="1:15" x14ac:dyDescent="0.25">
      <c r="B11" s="16" t="s">
        <v>143</v>
      </c>
      <c r="C11" s="16" t="s">
        <v>3</v>
      </c>
      <c r="D11" s="20" t="s">
        <v>0</v>
      </c>
      <c r="E11" s="3"/>
      <c r="F11" s="3"/>
      <c r="G11" s="3"/>
      <c r="H11" s="2"/>
      <c r="I11" s="3"/>
      <c r="K11" s="26" t="s">
        <v>146</v>
      </c>
      <c r="L11" s="13" t="s">
        <v>4</v>
      </c>
      <c r="M11" s="13" t="s">
        <v>173</v>
      </c>
      <c r="N11" s="3"/>
      <c r="O11" s="3"/>
    </row>
    <row r="12" spans="1:15" x14ac:dyDescent="0.25">
      <c r="B12" s="13">
        <v>0</v>
      </c>
      <c r="C12" s="13">
        <f t="shared" ref="C12:C20" si="0">COUNTIF($B$4:$K$8,B12)</f>
        <v>1</v>
      </c>
      <c r="D12" s="17">
        <f>C12/$C$21</f>
        <v>0.02</v>
      </c>
      <c r="E12" s="3"/>
      <c r="F12" s="2"/>
      <c r="G12" s="3"/>
      <c r="H12" s="2"/>
      <c r="K12" s="15">
        <f>AVERAGE(B4:K8)</f>
        <v>4.12</v>
      </c>
      <c r="L12" s="15">
        <f>MEDIAN(B4:K8)</f>
        <v>4</v>
      </c>
      <c r="M12" s="15">
        <f>MODE(B4:K8)</f>
        <v>4</v>
      </c>
      <c r="N12" s="3"/>
      <c r="O12" s="3"/>
    </row>
    <row r="13" spans="1:15" x14ac:dyDescent="0.25">
      <c r="B13" s="14">
        <v>1</v>
      </c>
      <c r="C13" s="14">
        <f t="shared" si="0"/>
        <v>3</v>
      </c>
      <c r="D13" s="18">
        <f t="shared" ref="D13:D20" si="1">C13/$C$21</f>
        <v>0.06</v>
      </c>
      <c r="K13" s="3"/>
      <c r="L13" s="3"/>
      <c r="M13" s="3"/>
      <c r="N13" s="3"/>
      <c r="O13" s="3"/>
    </row>
    <row r="14" spans="1:15" x14ac:dyDescent="0.25">
      <c r="B14" s="14">
        <v>2</v>
      </c>
      <c r="C14" s="14">
        <f t="shared" si="0"/>
        <v>4</v>
      </c>
      <c r="D14" s="18">
        <f t="shared" si="1"/>
        <v>0.08</v>
      </c>
      <c r="K14" s="25" t="s">
        <v>148</v>
      </c>
      <c r="L14" s="27"/>
      <c r="M14" s="27"/>
      <c r="N14" s="28"/>
      <c r="O14" s="3"/>
    </row>
    <row r="15" spans="1:15" x14ac:dyDescent="0.25">
      <c r="B15" s="14">
        <v>3</v>
      </c>
      <c r="C15" s="14">
        <f t="shared" si="0"/>
        <v>8</v>
      </c>
      <c r="D15" s="18">
        <f t="shared" si="1"/>
        <v>0.16</v>
      </c>
      <c r="K15" s="13" t="s">
        <v>2</v>
      </c>
      <c r="L15" s="13" t="s">
        <v>149</v>
      </c>
      <c r="M15" s="29" t="s">
        <v>17</v>
      </c>
      <c r="N15" s="31" t="s">
        <v>150</v>
      </c>
      <c r="O15" s="3"/>
    </row>
    <row r="16" spans="1:15" x14ac:dyDescent="0.25">
      <c r="B16" s="14">
        <v>4</v>
      </c>
      <c r="C16" s="14">
        <f t="shared" si="0"/>
        <v>14</v>
      </c>
      <c r="D16" s="18">
        <f t="shared" si="1"/>
        <v>0.28000000000000003</v>
      </c>
      <c r="K16" s="19">
        <f>VAR(B4:K8)</f>
        <v>2.9240816326530608</v>
      </c>
      <c r="L16" s="19">
        <f>STDEV(B4:K8)</f>
        <v>1.7099946294222859</v>
      </c>
      <c r="M16" s="30">
        <f>L16/K12</f>
        <v>0.41504724015104022</v>
      </c>
      <c r="N16" s="15">
        <f>MAX(B4:K8)-MIN(B4:K8)</f>
        <v>8</v>
      </c>
      <c r="O16" s="3"/>
    </row>
    <row r="17" spans="2:15" x14ac:dyDescent="0.25">
      <c r="B17" s="14">
        <v>5</v>
      </c>
      <c r="C17" s="14">
        <f t="shared" si="0"/>
        <v>10</v>
      </c>
      <c r="D17" s="18">
        <f t="shared" si="1"/>
        <v>0.2</v>
      </c>
      <c r="K17" s="3"/>
      <c r="L17" s="3"/>
      <c r="M17" s="3"/>
      <c r="N17" s="8"/>
      <c r="O17" s="3"/>
    </row>
    <row r="18" spans="2:15" x14ac:dyDescent="0.25">
      <c r="B18" s="14">
        <v>6</v>
      </c>
      <c r="C18" s="14">
        <f t="shared" si="0"/>
        <v>6</v>
      </c>
      <c r="D18" s="18">
        <f t="shared" si="1"/>
        <v>0.12</v>
      </c>
    </row>
    <row r="19" spans="2:15" x14ac:dyDescent="0.25">
      <c r="B19" s="14">
        <v>7</v>
      </c>
      <c r="C19" s="14">
        <f t="shared" si="0"/>
        <v>3</v>
      </c>
      <c r="D19" s="18">
        <f t="shared" si="1"/>
        <v>0.06</v>
      </c>
    </row>
    <row r="20" spans="2:15" x14ac:dyDescent="0.25">
      <c r="B20" s="15">
        <v>8</v>
      </c>
      <c r="C20" s="15">
        <f t="shared" si="0"/>
        <v>1</v>
      </c>
      <c r="D20" s="19">
        <f t="shared" si="1"/>
        <v>0.02</v>
      </c>
    </row>
    <row r="21" spans="2:15" x14ac:dyDescent="0.25">
      <c r="B21" s="3"/>
      <c r="C21" s="16">
        <f>SUM(C12:C20)</f>
        <v>50</v>
      </c>
      <c r="D21" s="3"/>
    </row>
    <row r="24" spans="2:15" x14ac:dyDescent="0.25">
      <c r="C24" s="21"/>
    </row>
  </sheetData>
  <phoneticPr fontId="10" type="noConversion"/>
  <hyperlinks>
    <hyperlink ref="E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zoomScale="85" zoomScaleNormal="85" workbookViewId="0">
      <selection activeCell="F2" sqref="F2"/>
    </sheetView>
  </sheetViews>
  <sheetFormatPr defaultColWidth="11.42578125" defaultRowHeight="15" x14ac:dyDescent="0.25"/>
  <cols>
    <col min="1" max="1" width="11.5703125" customWidth="1"/>
    <col min="4" max="4" width="5.140625" customWidth="1"/>
  </cols>
  <sheetData>
    <row r="1" spans="1:6" x14ac:dyDescent="0.25">
      <c r="A1" s="22" t="s">
        <v>106</v>
      </c>
      <c r="C1" s="22" t="s">
        <v>76</v>
      </c>
      <c r="F1" s="117" t="s">
        <v>136</v>
      </c>
    </row>
    <row r="3" spans="1:6" x14ac:dyDescent="0.25">
      <c r="B3" s="102" t="s">
        <v>75</v>
      </c>
      <c r="C3" s="102" t="s">
        <v>63</v>
      </c>
    </row>
    <row r="4" spans="1:6" x14ac:dyDescent="0.25">
      <c r="B4" s="3">
        <v>40</v>
      </c>
      <c r="C4" s="3">
        <v>5</v>
      </c>
    </row>
    <row r="6" spans="1:6" x14ac:dyDescent="0.25">
      <c r="B6" s="93" t="s">
        <v>62</v>
      </c>
      <c r="C6" s="3" t="s">
        <v>74</v>
      </c>
      <c r="E6" s="93" t="s">
        <v>95</v>
      </c>
      <c r="F6" s="3" t="s">
        <v>74</v>
      </c>
    </row>
    <row r="7" spans="1:6" x14ac:dyDescent="0.25">
      <c r="B7">
        <v>46.7</v>
      </c>
      <c r="C7" s="101">
        <f>NORMDIST(B7,$B$4,$C$4,TRUE)</f>
        <v>0.90987732753554762</v>
      </c>
      <c r="E7">
        <f>(B7-B4)/C4</f>
        <v>1.3400000000000005</v>
      </c>
      <c r="F7" s="101">
        <f>NORMSDIST(E7)</f>
        <v>0.90987732753554762</v>
      </c>
    </row>
    <row r="10" spans="1:6" x14ac:dyDescent="0.25">
      <c r="B10" s="93" t="s">
        <v>62</v>
      </c>
      <c r="C10" s="3" t="s">
        <v>73</v>
      </c>
    </row>
    <row r="11" spans="1:6" x14ac:dyDescent="0.25">
      <c r="B11">
        <v>25</v>
      </c>
      <c r="C11">
        <f t="shared" ref="C11:C41" si="0">NORMDIST(B11,$B$4,$C$4,FALSE)</f>
        <v>8.8636968238760153E-4</v>
      </c>
    </row>
    <row r="12" spans="1:6" x14ac:dyDescent="0.25">
      <c r="B12">
        <v>26</v>
      </c>
      <c r="C12">
        <f t="shared" si="0"/>
        <v>1.5830903165959939E-3</v>
      </c>
    </row>
    <row r="13" spans="1:6" x14ac:dyDescent="0.25">
      <c r="B13">
        <v>27</v>
      </c>
      <c r="C13">
        <f t="shared" si="0"/>
        <v>2.7165938467371225E-3</v>
      </c>
    </row>
    <row r="14" spans="1:6" x14ac:dyDescent="0.25">
      <c r="B14">
        <v>28</v>
      </c>
      <c r="C14">
        <f t="shared" si="0"/>
        <v>4.4789060589685804E-3</v>
      </c>
    </row>
    <row r="15" spans="1:6" x14ac:dyDescent="0.25">
      <c r="B15">
        <v>29</v>
      </c>
      <c r="C15">
        <f t="shared" si="0"/>
        <v>7.0949185692462842E-3</v>
      </c>
    </row>
    <row r="16" spans="1:6" x14ac:dyDescent="0.25">
      <c r="B16">
        <v>30</v>
      </c>
      <c r="C16">
        <f t="shared" si="0"/>
        <v>1.0798193302637612E-2</v>
      </c>
    </row>
    <row r="17" spans="2:3" x14ac:dyDescent="0.25">
      <c r="B17">
        <v>31</v>
      </c>
      <c r="C17">
        <f t="shared" si="0"/>
        <v>1.5790031660178828E-2</v>
      </c>
    </row>
    <row r="18" spans="2:3" x14ac:dyDescent="0.25">
      <c r="B18">
        <v>32</v>
      </c>
      <c r="C18">
        <f t="shared" si="0"/>
        <v>2.2184166935891109E-2</v>
      </c>
    </row>
    <row r="19" spans="2:3" x14ac:dyDescent="0.25">
      <c r="B19">
        <v>33</v>
      </c>
      <c r="C19">
        <f t="shared" si="0"/>
        <v>2.9945493127148972E-2</v>
      </c>
    </row>
    <row r="20" spans="2:3" x14ac:dyDescent="0.25">
      <c r="B20">
        <v>34</v>
      </c>
      <c r="C20">
        <f t="shared" si="0"/>
        <v>3.8837210996642592E-2</v>
      </c>
    </row>
    <row r="21" spans="2:3" x14ac:dyDescent="0.25">
      <c r="B21">
        <v>35</v>
      </c>
      <c r="C21">
        <f t="shared" si="0"/>
        <v>4.8394144903828672E-2</v>
      </c>
    </row>
    <row r="22" spans="2:3" x14ac:dyDescent="0.25">
      <c r="B22">
        <v>36</v>
      </c>
      <c r="C22">
        <f t="shared" si="0"/>
        <v>5.7938310552296549E-2</v>
      </c>
    </row>
    <row r="23" spans="2:3" x14ac:dyDescent="0.25">
      <c r="B23">
        <v>37</v>
      </c>
      <c r="C23">
        <f t="shared" si="0"/>
        <v>6.6644920578359926E-2</v>
      </c>
    </row>
    <row r="24" spans="2:3" x14ac:dyDescent="0.25">
      <c r="B24">
        <v>38</v>
      </c>
      <c r="C24">
        <f t="shared" si="0"/>
        <v>7.3654028060664664E-2</v>
      </c>
    </row>
    <row r="25" spans="2:3" x14ac:dyDescent="0.25">
      <c r="B25">
        <v>39</v>
      </c>
      <c r="C25">
        <f t="shared" si="0"/>
        <v>7.8208538795091181E-2</v>
      </c>
    </row>
    <row r="26" spans="2:3" x14ac:dyDescent="0.25">
      <c r="B26">
        <v>40</v>
      </c>
      <c r="C26">
        <f t="shared" si="0"/>
        <v>7.9788456080286549E-2</v>
      </c>
    </row>
    <row r="27" spans="2:3" x14ac:dyDescent="0.25">
      <c r="B27">
        <v>41</v>
      </c>
      <c r="C27">
        <f t="shared" si="0"/>
        <v>7.8208538795091181E-2</v>
      </c>
    </row>
    <row r="28" spans="2:3" x14ac:dyDescent="0.25">
      <c r="B28">
        <v>42</v>
      </c>
      <c r="C28">
        <f t="shared" si="0"/>
        <v>7.3654028060664664E-2</v>
      </c>
    </row>
    <row r="29" spans="2:3" x14ac:dyDescent="0.25">
      <c r="B29">
        <v>43</v>
      </c>
      <c r="C29">
        <f t="shared" si="0"/>
        <v>6.6644920578359926E-2</v>
      </c>
    </row>
    <row r="30" spans="2:3" x14ac:dyDescent="0.25">
      <c r="B30">
        <v>44</v>
      </c>
      <c r="C30">
        <f t="shared" si="0"/>
        <v>5.7938310552296549E-2</v>
      </c>
    </row>
    <row r="31" spans="2:3" x14ac:dyDescent="0.25">
      <c r="B31">
        <v>45</v>
      </c>
      <c r="C31">
        <f t="shared" si="0"/>
        <v>4.8394144903828672E-2</v>
      </c>
    </row>
    <row r="32" spans="2:3" x14ac:dyDescent="0.25">
      <c r="B32">
        <v>46</v>
      </c>
      <c r="C32">
        <f t="shared" si="0"/>
        <v>3.8837210996642592E-2</v>
      </c>
    </row>
    <row r="33" spans="2:3" x14ac:dyDescent="0.25">
      <c r="B33">
        <v>47</v>
      </c>
      <c r="C33">
        <f t="shared" si="0"/>
        <v>2.9945493127148972E-2</v>
      </c>
    </row>
    <row r="34" spans="2:3" x14ac:dyDescent="0.25">
      <c r="B34">
        <v>48</v>
      </c>
      <c r="C34">
        <f t="shared" si="0"/>
        <v>2.2184166935891109E-2</v>
      </c>
    </row>
    <row r="35" spans="2:3" x14ac:dyDescent="0.25">
      <c r="B35">
        <v>49</v>
      </c>
      <c r="C35">
        <f t="shared" si="0"/>
        <v>1.5790031660178828E-2</v>
      </c>
    </row>
    <row r="36" spans="2:3" x14ac:dyDescent="0.25">
      <c r="B36">
        <v>50</v>
      </c>
      <c r="C36">
        <f t="shared" si="0"/>
        <v>1.0798193302637612E-2</v>
      </c>
    </row>
    <row r="37" spans="2:3" x14ac:dyDescent="0.25">
      <c r="B37">
        <v>51</v>
      </c>
      <c r="C37">
        <f t="shared" si="0"/>
        <v>7.0949185692462842E-3</v>
      </c>
    </row>
    <row r="38" spans="2:3" x14ac:dyDescent="0.25">
      <c r="B38">
        <v>52</v>
      </c>
      <c r="C38">
        <f t="shared" si="0"/>
        <v>4.4789060589685804E-3</v>
      </c>
    </row>
    <row r="39" spans="2:3" x14ac:dyDescent="0.25">
      <c r="B39">
        <v>53</v>
      </c>
      <c r="C39">
        <f t="shared" si="0"/>
        <v>2.7165938467371225E-3</v>
      </c>
    </row>
    <row r="40" spans="2:3" x14ac:dyDescent="0.25">
      <c r="B40">
        <v>54</v>
      </c>
      <c r="C40">
        <f t="shared" si="0"/>
        <v>1.5830903165959939E-3</v>
      </c>
    </row>
    <row r="41" spans="2:3" x14ac:dyDescent="0.25">
      <c r="B41">
        <v>55</v>
      </c>
      <c r="C41">
        <f t="shared" si="0"/>
        <v>8.8636968238760153E-4</v>
      </c>
    </row>
  </sheetData>
  <phoneticPr fontId="10" type="noConversion"/>
  <hyperlinks>
    <hyperlink ref="F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zoomScale="85" zoomScaleNormal="85" workbookViewId="0">
      <selection activeCell="F2" sqref="F2"/>
    </sheetView>
  </sheetViews>
  <sheetFormatPr defaultColWidth="11.42578125" defaultRowHeight="15" x14ac:dyDescent="0.25"/>
  <cols>
    <col min="5" max="5" width="15.7109375" customWidth="1"/>
  </cols>
  <sheetData>
    <row r="1" spans="1:6" x14ac:dyDescent="0.25">
      <c r="A1" s="22" t="s">
        <v>107</v>
      </c>
      <c r="C1" t="s">
        <v>80</v>
      </c>
      <c r="F1" s="117" t="s">
        <v>136</v>
      </c>
    </row>
    <row r="3" spans="1:6" x14ac:dyDescent="0.25">
      <c r="B3" s="102" t="s">
        <v>75</v>
      </c>
      <c r="C3" s="102" t="s">
        <v>63</v>
      </c>
      <c r="E3" s="3" t="s">
        <v>79</v>
      </c>
    </row>
    <row r="4" spans="1:6" x14ac:dyDescent="0.25">
      <c r="B4" s="3">
        <v>100</v>
      </c>
      <c r="C4" s="3">
        <v>15</v>
      </c>
      <c r="E4" s="83">
        <f>1-C7</f>
        <v>4.7790352272814696E-2</v>
      </c>
    </row>
    <row r="6" spans="1:6" x14ac:dyDescent="0.25">
      <c r="B6" s="93" t="s">
        <v>62</v>
      </c>
      <c r="C6" s="3" t="s">
        <v>78</v>
      </c>
      <c r="E6" t="s">
        <v>77</v>
      </c>
    </row>
    <row r="7" spans="1:6" x14ac:dyDescent="0.25">
      <c r="B7">
        <v>125</v>
      </c>
      <c r="C7" s="83">
        <f>NORMDIST(B7,$B$4,$C$4,TRUE)</f>
        <v>0.9522096477271853</v>
      </c>
      <c r="E7" s="83">
        <f>C10-C9</f>
        <v>0.49501492490615417</v>
      </c>
    </row>
    <row r="8" spans="1:6" x14ac:dyDescent="0.25">
      <c r="B8">
        <v>80</v>
      </c>
      <c r="C8" s="83">
        <f>NORMDIST(B8,$B$4,$C$4,TRUE)</f>
        <v>9.1211219725867876E-2</v>
      </c>
    </row>
    <row r="9" spans="1:6" x14ac:dyDescent="0.25">
      <c r="B9">
        <v>90</v>
      </c>
      <c r="C9" s="83">
        <f>NORMDIST(B9,$B$4,$C$4,TRUE)</f>
        <v>0.25249253754692291</v>
      </c>
    </row>
    <row r="10" spans="1:6" x14ac:dyDescent="0.25">
      <c r="B10">
        <v>110</v>
      </c>
      <c r="C10" s="83">
        <f>NORMDIST(B10,$B$4,$C$4,TRUE)</f>
        <v>0.74750746245307709</v>
      </c>
    </row>
    <row r="11" spans="1:6" x14ac:dyDescent="0.25">
      <c r="C11" s="83"/>
    </row>
  </sheetData>
  <phoneticPr fontId="10" type="noConversion"/>
  <hyperlinks>
    <hyperlink ref="F1" location="Meny!A1" tooltip="Gå til arket &quot;Meny&quot;" display="Hovedmeny"/>
  </hyperlink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="85" zoomScaleNormal="85" workbookViewId="0">
      <selection activeCell="E2" sqref="E2"/>
    </sheetView>
  </sheetViews>
  <sheetFormatPr defaultColWidth="11.42578125" defaultRowHeight="15" x14ac:dyDescent="0.25"/>
  <cols>
    <col min="1" max="1" width="10.140625" customWidth="1"/>
    <col min="2" max="2" width="13.28515625" customWidth="1"/>
    <col min="4" max="4" width="11.7109375" customWidth="1"/>
    <col min="5" max="5" width="12.42578125" customWidth="1"/>
    <col min="6" max="6" width="11.28515625" customWidth="1"/>
    <col min="7" max="7" width="10.140625" customWidth="1"/>
    <col min="8" max="8" width="8" customWidth="1"/>
  </cols>
  <sheetData>
    <row r="1" spans="1:7" x14ac:dyDescent="0.25">
      <c r="A1" s="22" t="s">
        <v>108</v>
      </c>
      <c r="E1" s="117" t="s">
        <v>136</v>
      </c>
    </row>
    <row r="2" spans="1:7" ht="18" x14ac:dyDescent="0.35">
      <c r="B2" s="93"/>
      <c r="C2" s="102" t="s">
        <v>96</v>
      </c>
      <c r="D2" s="93" t="s">
        <v>97</v>
      </c>
      <c r="E2" s="93"/>
      <c r="F2" s="3"/>
    </row>
    <row r="3" spans="1:7" x14ac:dyDescent="0.25">
      <c r="B3" s="93"/>
      <c r="C3" s="3">
        <v>2.5000000000000001E-2</v>
      </c>
      <c r="D3" s="113">
        <f>-NORMSINV(C3)</f>
        <v>1.9599639845400538</v>
      </c>
      <c r="E3" s="3"/>
      <c r="F3" s="75"/>
    </row>
    <row r="4" spans="1:7" x14ac:dyDescent="0.25">
      <c r="B4" s="93"/>
      <c r="C4" s="3"/>
      <c r="D4" s="93"/>
      <c r="E4" s="8"/>
      <c r="F4" s="111"/>
      <c r="G4" s="54"/>
    </row>
    <row r="5" spans="1:7" x14ac:dyDescent="0.25">
      <c r="E5" s="8"/>
      <c r="F5" s="111"/>
      <c r="G5" s="54"/>
    </row>
    <row r="6" spans="1:7" x14ac:dyDescent="0.25">
      <c r="E6" s="8"/>
      <c r="F6" s="54"/>
      <c r="G6" s="54"/>
    </row>
    <row r="7" spans="1:7" x14ac:dyDescent="0.25">
      <c r="E7" s="8"/>
      <c r="F7" s="110"/>
      <c r="G7" s="54"/>
    </row>
    <row r="8" spans="1:7" x14ac:dyDescent="0.25">
      <c r="E8" s="8"/>
      <c r="F8" s="54"/>
      <c r="G8" s="54"/>
    </row>
    <row r="9" spans="1:7" x14ac:dyDescent="0.25">
      <c r="E9" s="54"/>
      <c r="F9" s="54"/>
      <c r="G9" s="54"/>
    </row>
    <row r="10" spans="1:7" x14ac:dyDescent="0.25">
      <c r="E10" s="54"/>
      <c r="F10" s="54"/>
      <c r="G10" s="54"/>
    </row>
    <row r="11" spans="1:7" x14ac:dyDescent="0.25">
      <c r="E11" s="54"/>
      <c r="F11" s="54"/>
      <c r="G11" s="54"/>
    </row>
    <row r="12" spans="1:7" x14ac:dyDescent="0.25">
      <c r="E12" s="54"/>
      <c r="F12" s="54"/>
      <c r="G12" s="54"/>
    </row>
    <row r="13" spans="1:7" x14ac:dyDescent="0.25">
      <c r="E13" s="54"/>
      <c r="F13" s="54"/>
      <c r="G13" s="54"/>
    </row>
  </sheetData>
  <phoneticPr fontId="10" type="noConversion"/>
  <hyperlinks>
    <hyperlink ref="E1" location="Meny!A1" tooltip="Gå til arket &quot;Meny&quot;" display="Hovedmeny"/>
  </hyperlink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zoomScale="85" zoomScaleNormal="85" workbookViewId="0">
      <selection activeCell="D2" sqref="D2"/>
    </sheetView>
  </sheetViews>
  <sheetFormatPr defaultColWidth="11.42578125" defaultRowHeight="15" x14ac:dyDescent="0.25"/>
  <cols>
    <col min="4" max="4" width="12" bestFit="1" customWidth="1"/>
  </cols>
  <sheetData>
    <row r="1" spans="1:4" x14ac:dyDescent="0.25">
      <c r="A1" s="22" t="s">
        <v>109</v>
      </c>
      <c r="D1" s="117" t="s">
        <v>136</v>
      </c>
    </row>
    <row r="3" spans="1:4" x14ac:dyDescent="0.25">
      <c r="B3" s="102" t="s">
        <v>75</v>
      </c>
      <c r="C3" s="102" t="s">
        <v>82</v>
      </c>
      <c r="D3" s="102" t="s">
        <v>81</v>
      </c>
    </row>
    <row r="4" spans="1:4" x14ac:dyDescent="0.25">
      <c r="B4" s="3">
        <v>100</v>
      </c>
      <c r="C4" s="3">
        <v>15</v>
      </c>
      <c r="D4" s="3">
        <v>4.7430000000000003</v>
      </c>
    </row>
    <row r="6" spans="1:4" x14ac:dyDescent="0.25">
      <c r="B6" s="93" t="s">
        <v>62</v>
      </c>
      <c r="C6" s="3" t="s">
        <v>78</v>
      </c>
      <c r="D6" s="3" t="s">
        <v>78</v>
      </c>
    </row>
    <row r="7" spans="1:4" x14ac:dyDescent="0.25">
      <c r="B7">
        <v>40</v>
      </c>
      <c r="C7">
        <f t="shared" ref="C7:C38" si="0">NORMDIST(B7,$B$4,$C$4,FALSE)</f>
        <v>8.9220150509923572E-6</v>
      </c>
      <c r="D7">
        <f t="shared" ref="D7:D38" si="1">NORMDIST(B7,$B$4,$D$4,FALSE)</f>
        <v>1.4969122708647688E-36</v>
      </c>
    </row>
    <row r="8" spans="1:4" x14ac:dyDescent="0.25">
      <c r="B8">
        <v>42</v>
      </c>
      <c r="C8">
        <f t="shared" si="0"/>
        <v>1.5073922560245645E-5</v>
      </c>
      <c r="D8">
        <f t="shared" si="1"/>
        <v>2.8394201110294549E-34</v>
      </c>
    </row>
    <row r="9" spans="1:4" x14ac:dyDescent="0.25">
      <c r="B9">
        <v>44</v>
      </c>
      <c r="C9">
        <f t="shared" si="0"/>
        <v>2.5018934914508668E-5</v>
      </c>
      <c r="D9">
        <f t="shared" si="1"/>
        <v>4.5085977665947084E-32</v>
      </c>
    </row>
    <row r="10" spans="1:4" x14ac:dyDescent="0.25">
      <c r="B10">
        <v>46</v>
      </c>
      <c r="C10">
        <f t="shared" si="0"/>
        <v>4.0793462007584798E-5</v>
      </c>
      <c r="D10">
        <f t="shared" si="1"/>
        <v>5.9928286611586865E-30</v>
      </c>
    </row>
    <row r="11" spans="1:4" x14ac:dyDescent="0.25">
      <c r="B11">
        <v>48</v>
      </c>
      <c r="C11">
        <f t="shared" si="0"/>
        <v>6.5341864085024788E-5</v>
      </c>
      <c r="D11">
        <f t="shared" si="1"/>
        <v>6.6680794022092428E-28</v>
      </c>
    </row>
    <row r="12" spans="1:4" x14ac:dyDescent="0.25">
      <c r="B12">
        <v>50</v>
      </c>
      <c r="C12">
        <f t="shared" si="0"/>
        <v>1.0281859975274034E-4</v>
      </c>
      <c r="D12">
        <f t="shared" si="1"/>
        <v>6.2108093232417985E-26</v>
      </c>
    </row>
    <row r="13" spans="1:4" x14ac:dyDescent="0.25">
      <c r="B13">
        <v>52</v>
      </c>
      <c r="C13">
        <f t="shared" si="0"/>
        <v>1.5893921343098936E-4</v>
      </c>
      <c r="D13">
        <f t="shared" si="1"/>
        <v>4.8425505385804262E-24</v>
      </c>
    </row>
    <row r="14" spans="1:4" x14ac:dyDescent="0.25">
      <c r="B14">
        <v>54</v>
      </c>
      <c r="C14">
        <f t="shared" si="0"/>
        <v>2.4136241520128577E-4</v>
      </c>
      <c r="D14">
        <f t="shared" si="1"/>
        <v>3.1606663989924343E-22</v>
      </c>
    </row>
    <row r="15" spans="1:4" x14ac:dyDescent="0.25">
      <c r="B15">
        <v>56</v>
      </c>
      <c r="C15">
        <f t="shared" si="0"/>
        <v>3.6007041207962535E-4</v>
      </c>
      <c r="D15">
        <f t="shared" si="1"/>
        <v>1.7268781287585942E-20</v>
      </c>
    </row>
    <row r="16" spans="1:4" x14ac:dyDescent="0.25">
      <c r="B16">
        <v>58</v>
      </c>
      <c r="C16">
        <f t="shared" si="0"/>
        <v>5.2769677219866452E-4</v>
      </c>
      <c r="D16">
        <f t="shared" si="1"/>
        <v>7.8981113228094261E-19</v>
      </c>
    </row>
    <row r="17" spans="2:4" x14ac:dyDescent="0.25">
      <c r="B17">
        <v>60</v>
      </c>
      <c r="C17">
        <f t="shared" si="0"/>
        <v>7.597324015864961E-4</v>
      </c>
      <c r="D17">
        <f t="shared" si="1"/>
        <v>3.0238715879900387E-17</v>
      </c>
    </row>
    <row r="18" spans="2:4" x14ac:dyDescent="0.25">
      <c r="B18">
        <v>62</v>
      </c>
      <c r="C18">
        <f t="shared" si="0"/>
        <v>1.0745238742432661E-3</v>
      </c>
      <c r="D18">
        <f t="shared" si="1"/>
        <v>9.6912984934847767E-16</v>
      </c>
    </row>
    <row r="19" spans="2:4" x14ac:dyDescent="0.25">
      <c r="B19">
        <v>64</v>
      </c>
      <c r="C19">
        <f t="shared" si="0"/>
        <v>1.49296868632286E-3</v>
      </c>
      <c r="D19">
        <f t="shared" si="1"/>
        <v>2.6000346025246001E-14</v>
      </c>
    </row>
    <row r="20" spans="2:4" x14ac:dyDescent="0.25">
      <c r="B20">
        <v>66</v>
      </c>
      <c r="C20">
        <f t="shared" si="0"/>
        <v>2.0378139818590327E-3</v>
      </c>
      <c r="D20">
        <f t="shared" si="1"/>
        <v>5.8392197226563011E-13</v>
      </c>
    </row>
    <row r="21" spans="2:4" x14ac:dyDescent="0.25">
      <c r="B21">
        <v>68</v>
      </c>
      <c r="C21">
        <f t="shared" si="0"/>
        <v>2.732483736348146E-3</v>
      </c>
      <c r="D21">
        <f t="shared" si="1"/>
        <v>1.0977641385233174E-11</v>
      </c>
    </row>
    <row r="22" spans="2:4" x14ac:dyDescent="0.25">
      <c r="B22">
        <v>70</v>
      </c>
      <c r="C22">
        <f t="shared" si="0"/>
        <v>3.5993977675458709E-3</v>
      </c>
      <c r="D22">
        <f t="shared" si="1"/>
        <v>1.7275944214511321E-10</v>
      </c>
    </row>
    <row r="23" spans="2:4" x14ac:dyDescent="0.25">
      <c r="B23">
        <v>72</v>
      </c>
      <c r="C23">
        <f t="shared" si="0"/>
        <v>4.6578050713943445E-3</v>
      </c>
      <c r="D23">
        <f t="shared" si="1"/>
        <v>2.2758994913802699E-9</v>
      </c>
    </row>
    <row r="24" spans="2:4" x14ac:dyDescent="0.25">
      <c r="B24">
        <v>74</v>
      </c>
      <c r="C24">
        <f t="shared" si="0"/>
        <v>5.92123073937279E-3</v>
      </c>
      <c r="D24">
        <f t="shared" si="1"/>
        <v>2.5098218539697002E-8</v>
      </c>
    </row>
    <row r="25" spans="2:4" x14ac:dyDescent="0.25">
      <c r="B25">
        <v>76</v>
      </c>
      <c r="C25">
        <f t="shared" si="0"/>
        <v>7.3947223119637025E-3</v>
      </c>
      <c r="D25">
        <f t="shared" si="1"/>
        <v>2.3169211089899716E-7</v>
      </c>
    </row>
    <row r="26" spans="2:4" x14ac:dyDescent="0.25">
      <c r="B26">
        <v>78</v>
      </c>
      <c r="C26">
        <f t="shared" si="0"/>
        <v>9.072165494151874E-3</v>
      </c>
      <c r="D26">
        <f t="shared" si="1"/>
        <v>1.7904332238082888E-6</v>
      </c>
    </row>
    <row r="27" spans="2:4" x14ac:dyDescent="0.25">
      <c r="B27">
        <v>80</v>
      </c>
      <c r="C27">
        <f t="shared" si="0"/>
        <v>1.0934004978399576E-2</v>
      </c>
      <c r="D27">
        <f t="shared" si="1"/>
        <v>1.1581999503625081E-5</v>
      </c>
    </row>
    <row r="28" spans="2:4" x14ac:dyDescent="0.25">
      <c r="B28">
        <v>82</v>
      </c>
      <c r="C28">
        <f t="shared" si="0"/>
        <v>1.2945736998880863E-2</v>
      </c>
      <c r="D28">
        <f t="shared" si="1"/>
        <v>6.2717319389960649E-5</v>
      </c>
    </row>
    <row r="29" spans="2:4" x14ac:dyDescent="0.25">
      <c r="B29">
        <v>84</v>
      </c>
      <c r="C29">
        <f t="shared" si="0"/>
        <v>1.505752183114163E-2</v>
      </c>
      <c r="D29">
        <f t="shared" si="1"/>
        <v>2.8429548705184238E-4</v>
      </c>
    </row>
    <row r="30" spans="2:4" x14ac:dyDescent="0.25">
      <c r="B30">
        <v>86</v>
      </c>
      <c r="C30">
        <f t="shared" si="0"/>
        <v>1.7205188393549176E-2</v>
      </c>
      <c r="D30">
        <f t="shared" si="1"/>
        <v>1.0787752538618943E-3</v>
      </c>
    </row>
    <row r="31" spans="2:4" x14ac:dyDescent="0.25">
      <c r="B31">
        <v>88</v>
      </c>
      <c r="C31">
        <f t="shared" si="0"/>
        <v>1.9312770184098847E-2</v>
      </c>
      <c r="D31">
        <f t="shared" si="1"/>
        <v>3.4266560742828469E-3</v>
      </c>
    </row>
    <row r="32" spans="2:4" x14ac:dyDescent="0.25">
      <c r="B32">
        <v>90</v>
      </c>
      <c r="C32">
        <f t="shared" si="0"/>
        <v>2.129653370149015E-2</v>
      </c>
      <c r="D32">
        <f t="shared" si="1"/>
        <v>9.1114729749533687E-3</v>
      </c>
    </row>
    <row r="33" spans="2:4" x14ac:dyDescent="0.25">
      <c r="B33">
        <v>92</v>
      </c>
      <c r="C33">
        <f t="shared" si="0"/>
        <v>2.3070259545128195E-2</v>
      </c>
      <c r="D33">
        <f t="shared" si="1"/>
        <v>2.0280805372353043E-2</v>
      </c>
    </row>
    <row r="34" spans="2:4" x14ac:dyDescent="0.25">
      <c r="B34">
        <v>94</v>
      </c>
      <c r="C34">
        <f t="shared" si="0"/>
        <v>2.4551342686888224E-2</v>
      </c>
      <c r="D34">
        <f t="shared" si="1"/>
        <v>3.7788559353547149E-2</v>
      </c>
    </row>
    <row r="35" spans="2:4" x14ac:dyDescent="0.25">
      <c r="B35">
        <v>96</v>
      </c>
      <c r="C35">
        <f t="shared" si="0"/>
        <v>2.5667124973067602E-2</v>
      </c>
      <c r="D35">
        <f t="shared" si="1"/>
        <v>5.8940525717424121E-2</v>
      </c>
    </row>
    <row r="36" spans="2:4" x14ac:dyDescent="0.25">
      <c r="B36">
        <v>98</v>
      </c>
      <c r="C36">
        <f t="shared" si="0"/>
        <v>2.6360789392387847E-2</v>
      </c>
      <c r="D36">
        <f t="shared" si="1"/>
        <v>7.6956659393239743E-2</v>
      </c>
    </row>
    <row r="37" spans="2:4" x14ac:dyDescent="0.25">
      <c r="B37">
        <v>100</v>
      </c>
      <c r="C37">
        <f t="shared" si="0"/>
        <v>2.6596152026762181E-2</v>
      </c>
      <c r="D37">
        <f t="shared" si="1"/>
        <v>8.4111802741183364E-2</v>
      </c>
    </row>
    <row r="38" spans="2:4" x14ac:dyDescent="0.25">
      <c r="B38">
        <v>102</v>
      </c>
      <c r="C38">
        <f t="shared" si="0"/>
        <v>2.6360789392387847E-2</v>
      </c>
      <c r="D38">
        <f t="shared" si="1"/>
        <v>7.6956659393239743E-2</v>
      </c>
    </row>
    <row r="39" spans="2:4" x14ac:dyDescent="0.25">
      <c r="B39">
        <v>104</v>
      </c>
      <c r="C39">
        <f t="shared" ref="C39:C67" si="2">NORMDIST(B39,$B$4,$C$4,FALSE)</f>
        <v>2.5667124973067602E-2</v>
      </c>
      <c r="D39">
        <f t="shared" ref="D39:D67" si="3">NORMDIST(B39,$B$4,$D$4,FALSE)</f>
        <v>5.8940525717424121E-2</v>
      </c>
    </row>
    <row r="40" spans="2:4" x14ac:dyDescent="0.25">
      <c r="B40">
        <v>106</v>
      </c>
      <c r="C40">
        <f t="shared" si="2"/>
        <v>2.4551342686888224E-2</v>
      </c>
      <c r="D40">
        <f t="shared" si="3"/>
        <v>3.7788559353547149E-2</v>
      </c>
    </row>
    <row r="41" spans="2:4" x14ac:dyDescent="0.25">
      <c r="B41">
        <v>108</v>
      </c>
      <c r="C41">
        <f t="shared" si="2"/>
        <v>2.3070259545128195E-2</v>
      </c>
      <c r="D41">
        <f t="shared" si="3"/>
        <v>2.0280805372353043E-2</v>
      </c>
    </row>
    <row r="42" spans="2:4" x14ac:dyDescent="0.25">
      <c r="B42">
        <v>110</v>
      </c>
      <c r="C42">
        <f t="shared" si="2"/>
        <v>2.129653370149015E-2</v>
      </c>
      <c r="D42">
        <f t="shared" si="3"/>
        <v>9.1114729749533687E-3</v>
      </c>
    </row>
    <row r="43" spans="2:4" x14ac:dyDescent="0.25">
      <c r="B43">
        <v>112</v>
      </c>
      <c r="C43">
        <f t="shared" si="2"/>
        <v>1.9312770184098847E-2</v>
      </c>
      <c r="D43">
        <f t="shared" si="3"/>
        <v>3.4266560742828469E-3</v>
      </c>
    </row>
    <row r="44" spans="2:4" x14ac:dyDescent="0.25">
      <c r="B44">
        <v>114</v>
      </c>
      <c r="C44">
        <f t="shared" si="2"/>
        <v>1.7205188393549176E-2</v>
      </c>
      <c r="D44">
        <f t="shared" si="3"/>
        <v>1.0787752538618943E-3</v>
      </c>
    </row>
    <row r="45" spans="2:4" x14ac:dyDescent="0.25">
      <c r="B45">
        <v>116</v>
      </c>
      <c r="C45">
        <f t="shared" si="2"/>
        <v>1.505752183114163E-2</v>
      </c>
      <c r="D45">
        <f t="shared" si="3"/>
        <v>2.8429548705184238E-4</v>
      </c>
    </row>
    <row r="46" spans="2:4" x14ac:dyDescent="0.25">
      <c r="B46">
        <v>118</v>
      </c>
      <c r="C46">
        <f t="shared" si="2"/>
        <v>1.2945736998880863E-2</v>
      </c>
      <c r="D46">
        <f t="shared" si="3"/>
        <v>6.2717319389960649E-5</v>
      </c>
    </row>
    <row r="47" spans="2:4" x14ac:dyDescent="0.25">
      <c r="B47">
        <v>120</v>
      </c>
      <c r="C47">
        <f t="shared" si="2"/>
        <v>1.0934004978399576E-2</v>
      </c>
      <c r="D47">
        <f t="shared" si="3"/>
        <v>1.1581999503625081E-5</v>
      </c>
    </row>
    <row r="48" spans="2:4" x14ac:dyDescent="0.25">
      <c r="B48">
        <v>122</v>
      </c>
      <c r="C48">
        <f t="shared" si="2"/>
        <v>9.072165494151874E-3</v>
      </c>
      <c r="D48">
        <f t="shared" si="3"/>
        <v>1.7904332238082888E-6</v>
      </c>
    </row>
    <row r="49" spans="2:4" x14ac:dyDescent="0.25">
      <c r="B49">
        <v>124</v>
      </c>
      <c r="C49">
        <f t="shared" si="2"/>
        <v>7.3947223119637025E-3</v>
      </c>
      <c r="D49">
        <f t="shared" si="3"/>
        <v>2.3169211089899716E-7</v>
      </c>
    </row>
    <row r="50" spans="2:4" x14ac:dyDescent="0.25">
      <c r="B50">
        <v>126</v>
      </c>
      <c r="C50">
        <f t="shared" si="2"/>
        <v>5.92123073937279E-3</v>
      </c>
      <c r="D50">
        <f t="shared" si="3"/>
        <v>2.5098218539697002E-8</v>
      </c>
    </row>
    <row r="51" spans="2:4" x14ac:dyDescent="0.25">
      <c r="B51">
        <v>128</v>
      </c>
      <c r="C51">
        <f t="shared" si="2"/>
        <v>4.6578050713943445E-3</v>
      </c>
      <c r="D51">
        <f t="shared" si="3"/>
        <v>2.2758994913802699E-9</v>
      </c>
    </row>
    <row r="52" spans="2:4" x14ac:dyDescent="0.25">
      <c r="B52">
        <v>130</v>
      </c>
      <c r="C52">
        <f t="shared" si="2"/>
        <v>3.5993977675458709E-3</v>
      </c>
      <c r="D52">
        <f t="shared" si="3"/>
        <v>1.7275944214511321E-10</v>
      </c>
    </row>
    <row r="53" spans="2:4" x14ac:dyDescent="0.25">
      <c r="B53">
        <v>132</v>
      </c>
      <c r="C53">
        <f t="shared" si="2"/>
        <v>2.732483736348146E-3</v>
      </c>
      <c r="D53">
        <f t="shared" si="3"/>
        <v>1.0977641385233174E-11</v>
      </c>
    </row>
    <row r="54" spans="2:4" x14ac:dyDescent="0.25">
      <c r="B54">
        <v>134</v>
      </c>
      <c r="C54">
        <f t="shared" si="2"/>
        <v>2.0378139818590327E-3</v>
      </c>
      <c r="D54">
        <f t="shared" si="3"/>
        <v>5.8392197226563011E-13</v>
      </c>
    </row>
    <row r="55" spans="2:4" x14ac:dyDescent="0.25">
      <c r="B55">
        <v>136</v>
      </c>
      <c r="C55">
        <f t="shared" si="2"/>
        <v>1.49296868632286E-3</v>
      </c>
      <c r="D55">
        <f t="shared" si="3"/>
        <v>2.6000346025246001E-14</v>
      </c>
    </row>
    <row r="56" spans="2:4" x14ac:dyDescent="0.25">
      <c r="B56">
        <v>138</v>
      </c>
      <c r="C56">
        <f t="shared" si="2"/>
        <v>1.0745238742432661E-3</v>
      </c>
      <c r="D56">
        <f t="shared" si="3"/>
        <v>9.6912984934847767E-16</v>
      </c>
    </row>
    <row r="57" spans="2:4" x14ac:dyDescent="0.25">
      <c r="B57">
        <v>140</v>
      </c>
      <c r="C57">
        <f t="shared" si="2"/>
        <v>7.597324015864961E-4</v>
      </c>
      <c r="D57">
        <f t="shared" si="3"/>
        <v>3.0238715879900387E-17</v>
      </c>
    </row>
    <row r="58" spans="2:4" x14ac:dyDescent="0.25">
      <c r="B58">
        <v>142</v>
      </c>
      <c r="C58">
        <f t="shared" si="2"/>
        <v>5.2769677219866452E-4</v>
      </c>
      <c r="D58">
        <f t="shared" si="3"/>
        <v>7.8981113228094261E-19</v>
      </c>
    </row>
    <row r="59" spans="2:4" x14ac:dyDescent="0.25">
      <c r="B59">
        <v>144</v>
      </c>
      <c r="C59">
        <f t="shared" si="2"/>
        <v>3.6007041207962535E-4</v>
      </c>
      <c r="D59">
        <f t="shared" si="3"/>
        <v>1.7268781287585942E-20</v>
      </c>
    </row>
    <row r="60" spans="2:4" x14ac:dyDescent="0.25">
      <c r="B60">
        <v>146</v>
      </c>
      <c r="C60">
        <f t="shared" si="2"/>
        <v>2.4136241520128577E-4</v>
      </c>
      <c r="D60">
        <f t="shared" si="3"/>
        <v>3.1606663989924343E-22</v>
      </c>
    </row>
    <row r="61" spans="2:4" x14ac:dyDescent="0.25">
      <c r="B61">
        <v>148</v>
      </c>
      <c r="C61">
        <f t="shared" si="2"/>
        <v>1.5893921343098936E-4</v>
      </c>
      <c r="D61">
        <f t="shared" si="3"/>
        <v>4.8425505385804262E-24</v>
      </c>
    </row>
    <row r="62" spans="2:4" x14ac:dyDescent="0.25">
      <c r="B62">
        <v>150</v>
      </c>
      <c r="C62">
        <f t="shared" si="2"/>
        <v>1.0281859975274034E-4</v>
      </c>
      <c r="D62">
        <f t="shared" si="3"/>
        <v>6.2108093232417985E-26</v>
      </c>
    </row>
    <row r="63" spans="2:4" x14ac:dyDescent="0.25">
      <c r="B63">
        <v>152</v>
      </c>
      <c r="C63">
        <f t="shared" si="2"/>
        <v>6.5341864085024788E-5</v>
      </c>
      <c r="D63">
        <f t="shared" si="3"/>
        <v>6.6680794022092428E-28</v>
      </c>
    </row>
    <row r="64" spans="2:4" x14ac:dyDescent="0.25">
      <c r="B64">
        <v>154</v>
      </c>
      <c r="C64">
        <f t="shared" si="2"/>
        <v>4.0793462007584798E-5</v>
      </c>
      <c r="D64">
        <f t="shared" si="3"/>
        <v>5.9928286611586865E-30</v>
      </c>
    </row>
    <row r="65" spans="2:4" x14ac:dyDescent="0.25">
      <c r="B65">
        <v>156</v>
      </c>
      <c r="C65">
        <f t="shared" si="2"/>
        <v>2.5018934914508668E-5</v>
      </c>
      <c r="D65">
        <f t="shared" si="3"/>
        <v>4.5085977665947084E-32</v>
      </c>
    </row>
    <row r="66" spans="2:4" x14ac:dyDescent="0.25">
      <c r="B66">
        <v>158</v>
      </c>
      <c r="C66">
        <f t="shared" si="2"/>
        <v>1.5073922560245645E-5</v>
      </c>
      <c r="D66">
        <f t="shared" si="3"/>
        <v>2.8394201110294549E-34</v>
      </c>
    </row>
    <row r="67" spans="2:4" x14ac:dyDescent="0.25">
      <c r="B67">
        <v>160</v>
      </c>
      <c r="C67">
        <f t="shared" si="2"/>
        <v>8.9220150509923572E-6</v>
      </c>
      <c r="D67">
        <f t="shared" si="3"/>
        <v>1.4969122708647688E-36</v>
      </c>
    </row>
  </sheetData>
  <phoneticPr fontId="10" type="noConversion"/>
  <hyperlinks>
    <hyperlink ref="D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zoomScale="85" zoomScaleNormal="85" workbookViewId="0">
      <selection activeCell="B3" sqref="B3"/>
    </sheetView>
  </sheetViews>
  <sheetFormatPr defaultColWidth="11.42578125" defaultRowHeight="15" x14ac:dyDescent="0.25"/>
  <cols>
    <col min="3" max="3" width="12.28515625" bestFit="1" customWidth="1"/>
    <col min="4" max="4" width="11.5703125" customWidth="1"/>
  </cols>
  <sheetData>
    <row r="1" spans="1:8" x14ac:dyDescent="0.25">
      <c r="A1" s="22" t="s">
        <v>98</v>
      </c>
      <c r="H1" s="117" t="s">
        <v>136</v>
      </c>
    </row>
    <row r="2" spans="1:8" x14ac:dyDescent="0.25">
      <c r="B2" s="122" t="s">
        <v>142</v>
      </c>
      <c r="C2" s="122"/>
      <c r="F2" t="s">
        <v>76</v>
      </c>
    </row>
    <row r="3" spans="1:8" x14ac:dyDescent="0.25">
      <c r="B3" s="93" t="s">
        <v>57</v>
      </c>
      <c r="C3" s="93" t="s">
        <v>0</v>
      </c>
      <c r="F3" s="102" t="s">
        <v>75</v>
      </c>
      <c r="G3" s="102" t="s">
        <v>63</v>
      </c>
    </row>
    <row r="4" spans="1:8" x14ac:dyDescent="0.25">
      <c r="B4" s="3">
        <v>24</v>
      </c>
      <c r="C4" s="3">
        <v>0.4</v>
      </c>
      <c r="F4" s="3">
        <f>B4*C4</f>
        <v>9.6000000000000014</v>
      </c>
      <c r="G4" s="103">
        <f>SQRT(B4*C4*(1-C4))</f>
        <v>2.4000000000000004</v>
      </c>
    </row>
    <row r="5" spans="1:8" x14ac:dyDescent="0.25">
      <c r="B5" s="3"/>
      <c r="C5" s="3"/>
    </row>
    <row r="6" spans="1:8" x14ac:dyDescent="0.25">
      <c r="B6" s="3" t="s">
        <v>62</v>
      </c>
      <c r="C6" s="3" t="s">
        <v>52</v>
      </c>
      <c r="D6" s="3" t="s">
        <v>78</v>
      </c>
      <c r="F6" s="3" t="s">
        <v>62</v>
      </c>
      <c r="G6" s="3" t="s">
        <v>52</v>
      </c>
      <c r="H6" s="3" t="s">
        <v>78</v>
      </c>
    </row>
    <row r="7" spans="1:8" x14ac:dyDescent="0.25">
      <c r="B7">
        <v>0</v>
      </c>
      <c r="C7" s="73">
        <f t="shared" ref="C7:C31" si="0">BINOMDIST(B7,$B$4,$C$4,FALSE)</f>
        <v>4.7383813383216126E-6</v>
      </c>
      <c r="F7">
        <v>0</v>
      </c>
      <c r="G7">
        <f t="shared" ref="G7:G32" si="1">NORMDIST(F7,$F$4,$G$4,FALSE)</f>
        <v>5.576259406870223E-5</v>
      </c>
    </row>
    <row r="8" spans="1:8" x14ac:dyDescent="0.25">
      <c r="B8">
        <v>1</v>
      </c>
      <c r="C8" s="73">
        <f t="shared" si="0"/>
        <v>7.5814101413145937E-5</v>
      </c>
      <c r="F8">
        <v>1</v>
      </c>
      <c r="G8">
        <f t="shared" si="1"/>
        <v>2.7068733204981818E-4</v>
      </c>
    </row>
    <row r="9" spans="1:8" x14ac:dyDescent="0.25">
      <c r="B9">
        <v>2</v>
      </c>
      <c r="C9" s="73">
        <f t="shared" si="0"/>
        <v>5.8124144416745057E-4</v>
      </c>
      <c r="F9">
        <v>2</v>
      </c>
      <c r="G9">
        <f t="shared" si="1"/>
        <v>1.1045733143458753E-3</v>
      </c>
    </row>
    <row r="10" spans="1:8" x14ac:dyDescent="0.25">
      <c r="B10">
        <v>3</v>
      </c>
      <c r="C10" s="73">
        <f t="shared" si="0"/>
        <v>2.8416248381519802E-3</v>
      </c>
      <c r="F10">
        <v>3</v>
      </c>
      <c r="G10">
        <f t="shared" si="1"/>
        <v>3.7889843756629378E-3</v>
      </c>
    </row>
    <row r="11" spans="1:8" x14ac:dyDescent="0.25">
      <c r="B11">
        <v>4</v>
      </c>
      <c r="C11" s="73">
        <f t="shared" si="0"/>
        <v>9.9456869335319449E-3</v>
      </c>
      <c r="F11">
        <v>4</v>
      </c>
      <c r="G11">
        <f t="shared" si="1"/>
        <v>1.0925787122378948E-2</v>
      </c>
    </row>
    <row r="12" spans="1:8" x14ac:dyDescent="0.25">
      <c r="B12">
        <v>5</v>
      </c>
      <c r="C12" s="73">
        <f t="shared" si="0"/>
        <v>2.6521831822751842E-2</v>
      </c>
      <c r="F12">
        <v>5</v>
      </c>
      <c r="G12">
        <f t="shared" si="1"/>
        <v>2.6484044382067633E-2</v>
      </c>
    </row>
    <row r="13" spans="1:8" x14ac:dyDescent="0.25">
      <c r="B13">
        <v>6</v>
      </c>
      <c r="C13" s="73">
        <f t="shared" si="0"/>
        <v>5.5990533848031702E-2</v>
      </c>
      <c r="F13">
        <v>6</v>
      </c>
      <c r="G13">
        <f t="shared" si="1"/>
        <v>5.3965664860788173E-2</v>
      </c>
    </row>
    <row r="14" spans="1:8" x14ac:dyDescent="0.25">
      <c r="B14">
        <v>7</v>
      </c>
      <c r="C14" s="73">
        <f t="shared" si="0"/>
        <v>9.5983772310911458E-2</v>
      </c>
      <c r="F14">
        <v>7</v>
      </c>
      <c r="G14">
        <f t="shared" si="1"/>
        <v>9.2438397794056604E-2</v>
      </c>
    </row>
    <row r="15" spans="1:8" x14ac:dyDescent="0.25">
      <c r="B15">
        <v>8</v>
      </c>
      <c r="C15" s="73">
        <f t="shared" si="0"/>
        <v>0.13597701077379129</v>
      </c>
      <c r="D15" s="75">
        <f>BINOMDIST(B15,$B$4,$C$4,TRUE)</f>
        <v>0.32792225445408907</v>
      </c>
      <c r="F15">
        <v>8</v>
      </c>
      <c r="G15">
        <f t="shared" si="1"/>
        <v>0.13310333563431337</v>
      </c>
      <c r="H15">
        <f>NORMDIST(F15,$F$4,$G$4,TRUE)</f>
        <v>0.25249253754692269</v>
      </c>
    </row>
    <row r="16" spans="1:8" x14ac:dyDescent="0.25">
      <c r="B16">
        <v>9</v>
      </c>
      <c r="C16" s="73">
        <f t="shared" si="0"/>
        <v>0.16115793869486375</v>
      </c>
      <c r="F16">
        <v>9</v>
      </c>
      <c r="G16">
        <f t="shared" si="1"/>
        <v>0.16111171533452046</v>
      </c>
    </row>
    <row r="17" spans="2:7" x14ac:dyDescent="0.25">
      <c r="B17">
        <v>10</v>
      </c>
      <c r="C17" s="73">
        <f t="shared" si="0"/>
        <v>0.16115793869486381</v>
      </c>
      <c r="F17">
        <v>10</v>
      </c>
      <c r="G17">
        <f t="shared" si="1"/>
        <v>0.16393321504247496</v>
      </c>
    </row>
    <row r="18" spans="2:7" x14ac:dyDescent="0.25">
      <c r="B18">
        <v>11</v>
      </c>
      <c r="C18" s="73">
        <f t="shared" si="0"/>
        <v>0.13674006919564199</v>
      </c>
      <c r="F18">
        <v>11</v>
      </c>
      <c r="G18">
        <f t="shared" si="1"/>
        <v>0.14021950947706385</v>
      </c>
    </row>
    <row r="19" spans="2:7" x14ac:dyDescent="0.25">
      <c r="B19">
        <v>12</v>
      </c>
      <c r="C19" s="73">
        <f t="shared" si="0"/>
        <v>9.8756716641297052E-2</v>
      </c>
      <c r="F19">
        <v>12</v>
      </c>
      <c r="G19">
        <f t="shared" si="1"/>
        <v>0.10082113521630978</v>
      </c>
    </row>
    <row r="20" spans="2:7" x14ac:dyDescent="0.25">
      <c r="B20">
        <v>13</v>
      </c>
      <c r="C20" s="73">
        <f t="shared" si="0"/>
        <v>6.0773364086952046E-2</v>
      </c>
      <c r="F20">
        <v>13</v>
      </c>
      <c r="G20">
        <f t="shared" si="1"/>
        <v>6.0939147616473281E-2</v>
      </c>
    </row>
    <row r="21" spans="2:7" x14ac:dyDescent="0.25">
      <c r="B21">
        <v>14</v>
      </c>
      <c r="C21" s="73">
        <f t="shared" si="0"/>
        <v>3.183366690268917E-2</v>
      </c>
      <c r="F21">
        <v>14</v>
      </c>
      <c r="G21">
        <f t="shared" si="1"/>
        <v>3.096298481624717E-2</v>
      </c>
    </row>
    <row r="22" spans="2:7" x14ac:dyDescent="0.25">
      <c r="B22">
        <v>15</v>
      </c>
      <c r="C22" s="73">
        <f t="shared" si="0"/>
        <v>1.4148296401195182E-2</v>
      </c>
      <c r="F22">
        <v>15</v>
      </c>
      <c r="G22">
        <f t="shared" si="1"/>
        <v>1.3224854931528113E-2</v>
      </c>
    </row>
    <row r="23" spans="2:7" x14ac:dyDescent="0.25">
      <c r="B23">
        <v>16</v>
      </c>
      <c r="C23" s="73">
        <f t="shared" si="0"/>
        <v>5.3056111504481938E-3</v>
      </c>
      <c r="F23">
        <v>16</v>
      </c>
      <c r="G23">
        <f t="shared" si="1"/>
        <v>4.7483275099156133E-3</v>
      </c>
    </row>
    <row r="24" spans="2:7" x14ac:dyDescent="0.25">
      <c r="B24">
        <v>17</v>
      </c>
      <c r="C24" s="73">
        <f t="shared" si="0"/>
        <v>1.6645054589641411E-3</v>
      </c>
      <c r="F24">
        <v>17</v>
      </c>
      <c r="G24">
        <f t="shared" si="1"/>
        <v>1.4331513863260451E-3</v>
      </c>
    </row>
    <row r="25" spans="2:7" x14ac:dyDescent="0.25">
      <c r="B25">
        <v>18</v>
      </c>
      <c r="C25" s="73">
        <f t="shared" si="0"/>
        <v>4.3153845232403687E-4</v>
      </c>
      <c r="F25">
        <v>18</v>
      </c>
      <c r="G25">
        <f t="shared" si="1"/>
        <v>3.6361778960240126E-4</v>
      </c>
    </row>
    <row r="26" spans="2:7" x14ac:dyDescent="0.25">
      <c r="B26">
        <v>19</v>
      </c>
      <c r="C26" s="73">
        <f t="shared" si="0"/>
        <v>9.0850200489270963E-5</v>
      </c>
      <c r="F26">
        <v>19</v>
      </c>
      <c r="G26">
        <f t="shared" si="1"/>
        <v>7.7553219081560328E-5</v>
      </c>
    </row>
    <row r="27" spans="2:7" x14ac:dyDescent="0.25">
      <c r="B27">
        <v>20</v>
      </c>
      <c r="C27" s="73">
        <f t="shared" si="0"/>
        <v>1.5141700081545133E-5</v>
      </c>
      <c r="F27">
        <v>20</v>
      </c>
      <c r="G27">
        <f t="shared" si="1"/>
        <v>1.3904525998182725E-5</v>
      </c>
    </row>
    <row r="28" spans="2:7" x14ac:dyDescent="0.25">
      <c r="B28">
        <v>21</v>
      </c>
      <c r="C28" s="73">
        <f t="shared" si="0"/>
        <v>1.9227555659104966E-6</v>
      </c>
      <c r="F28">
        <v>21</v>
      </c>
      <c r="G28">
        <f t="shared" si="1"/>
        <v>2.0956280369135263E-6</v>
      </c>
    </row>
    <row r="29" spans="2:7" x14ac:dyDescent="0.25">
      <c r="B29">
        <v>22</v>
      </c>
      <c r="C29" s="73">
        <f t="shared" si="0"/>
        <v>1.7479596053731796E-7</v>
      </c>
      <c r="F29">
        <v>22</v>
      </c>
      <c r="G29">
        <f t="shared" si="1"/>
        <v>2.6550570923628789E-7</v>
      </c>
    </row>
    <row r="30" spans="2:7" x14ac:dyDescent="0.25">
      <c r="B30">
        <v>23</v>
      </c>
      <c r="C30" s="73">
        <f t="shared" si="0"/>
        <v>1.0133099161583665E-8</v>
      </c>
      <c r="F30">
        <v>23</v>
      </c>
      <c r="G30">
        <f t="shared" si="1"/>
        <v>2.8277120388672987E-8</v>
      </c>
    </row>
    <row r="31" spans="2:7" x14ac:dyDescent="0.25">
      <c r="B31">
        <v>24</v>
      </c>
      <c r="C31" s="73">
        <f t="shared" si="0"/>
        <v>2.814749767106567E-10</v>
      </c>
      <c r="F31">
        <v>24</v>
      </c>
      <c r="G31">
        <f t="shared" si="1"/>
        <v>2.5316178540930623E-9</v>
      </c>
    </row>
    <row r="32" spans="2:7" x14ac:dyDescent="0.25">
      <c r="C32" s="73"/>
      <c r="F32">
        <v>25</v>
      </c>
      <c r="G32">
        <f t="shared" si="1"/>
        <v>1.9052973846563799E-10</v>
      </c>
    </row>
  </sheetData>
  <mergeCells count="1">
    <mergeCell ref="B2:C2"/>
  </mergeCells>
  <phoneticPr fontId="10" type="noConversion"/>
  <hyperlinks>
    <hyperlink ref="H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zoomScale="85" zoomScaleNormal="85" workbookViewId="0">
      <selection activeCell="D1" sqref="D1"/>
    </sheetView>
  </sheetViews>
  <sheetFormatPr defaultColWidth="11.42578125" defaultRowHeight="15" x14ac:dyDescent="0.25"/>
  <cols>
    <col min="3" max="3" width="15.85546875" customWidth="1"/>
  </cols>
  <sheetData>
    <row r="1" spans="1:8" x14ac:dyDescent="0.25">
      <c r="A1" s="22" t="s">
        <v>99</v>
      </c>
      <c r="B1" s="22" t="s">
        <v>83</v>
      </c>
      <c r="D1" s="117" t="s">
        <v>136</v>
      </c>
    </row>
    <row r="3" spans="1:8" x14ac:dyDescent="0.25">
      <c r="B3" s="122" t="s">
        <v>65</v>
      </c>
      <c r="C3" s="122"/>
      <c r="F3" t="s">
        <v>76</v>
      </c>
    </row>
    <row r="4" spans="1:8" x14ac:dyDescent="0.25">
      <c r="B4" s="93" t="s">
        <v>55</v>
      </c>
      <c r="C4" s="93" t="s">
        <v>56</v>
      </c>
      <c r="D4" s="93" t="s">
        <v>57</v>
      </c>
      <c r="F4" s="102" t="s">
        <v>75</v>
      </c>
      <c r="G4" s="102" t="s">
        <v>63</v>
      </c>
    </row>
    <row r="5" spans="1:8" x14ac:dyDescent="0.25">
      <c r="B5" s="106">
        <v>50</v>
      </c>
      <c r="C5" s="106">
        <v>25</v>
      </c>
      <c r="D5" s="106">
        <v>5</v>
      </c>
      <c r="F5" s="105">
        <f>D5*C5/B5</f>
        <v>2.5</v>
      </c>
      <c r="G5" s="104">
        <f>SQRT(D5*(C5/B5)*(1-C5/B5))</f>
        <v>1.1180339887498949</v>
      </c>
    </row>
    <row r="6" spans="1:8" x14ac:dyDescent="0.25">
      <c r="B6" s="3"/>
      <c r="C6" s="3"/>
    </row>
    <row r="7" spans="1:8" x14ac:dyDescent="0.25">
      <c r="B7" s="3" t="s">
        <v>62</v>
      </c>
      <c r="C7" s="3" t="s">
        <v>52</v>
      </c>
      <c r="D7" s="3" t="s">
        <v>78</v>
      </c>
      <c r="F7" s="3" t="s">
        <v>62</v>
      </c>
      <c r="G7" s="3" t="s">
        <v>52</v>
      </c>
      <c r="H7" s="3" t="s">
        <v>78</v>
      </c>
    </row>
    <row r="8" spans="1:8" x14ac:dyDescent="0.25">
      <c r="B8">
        <v>0</v>
      </c>
      <c r="C8" s="73">
        <f t="shared" ref="C8:C13" si="0">HYPGEOMDIST(B8,$D$5,$C$5,$B$5)</f>
        <v>2.5075987841945289E-2</v>
      </c>
      <c r="F8">
        <v>0</v>
      </c>
      <c r="G8">
        <f t="shared" ref="G8:G13" si="1">NORMDIST(F8,$F$5,$G$5,FALSE)</f>
        <v>2.928996512385296E-2</v>
      </c>
    </row>
    <row r="9" spans="1:8" x14ac:dyDescent="0.25">
      <c r="B9">
        <v>1</v>
      </c>
      <c r="C9" s="73">
        <f t="shared" si="0"/>
        <v>0.14926183239253143</v>
      </c>
      <c r="F9">
        <v>1</v>
      </c>
      <c r="G9">
        <f t="shared" si="1"/>
        <v>0.14507414696784585</v>
      </c>
    </row>
    <row r="10" spans="1:8" x14ac:dyDescent="0.25">
      <c r="B10">
        <v>2</v>
      </c>
      <c r="C10" s="73">
        <f t="shared" si="0"/>
        <v>0.32566217976552314</v>
      </c>
      <c r="D10" s="73"/>
      <c r="F10">
        <v>2</v>
      </c>
      <c r="G10">
        <f t="shared" si="1"/>
        <v>0.32286845174307244</v>
      </c>
    </row>
    <row r="11" spans="1:8" x14ac:dyDescent="0.25">
      <c r="B11">
        <v>3</v>
      </c>
      <c r="C11" s="73">
        <f t="shared" si="0"/>
        <v>0.3256621797655232</v>
      </c>
      <c r="D11" s="73"/>
      <c r="F11">
        <v>3</v>
      </c>
      <c r="G11">
        <f t="shared" si="1"/>
        <v>0.32286845174307244</v>
      </c>
    </row>
    <row r="12" spans="1:8" x14ac:dyDescent="0.25">
      <c r="B12">
        <v>4</v>
      </c>
      <c r="C12" s="73">
        <f t="shared" si="0"/>
        <v>0.14926183239253146</v>
      </c>
      <c r="D12" s="73">
        <f>SUM(C8:C12)</f>
        <v>0.97492401215805446</v>
      </c>
      <c r="F12">
        <v>4</v>
      </c>
      <c r="G12">
        <f t="shared" si="1"/>
        <v>0.14507414696784585</v>
      </c>
      <c r="H12">
        <f>NORMDIST(F12,$F$5,$G$5,TRUE)</f>
        <v>0.91014375256050006</v>
      </c>
    </row>
    <row r="13" spans="1:8" x14ac:dyDescent="0.25">
      <c r="B13">
        <v>5</v>
      </c>
      <c r="C13" s="73">
        <f t="shared" si="0"/>
        <v>2.5075987841945289E-2</v>
      </c>
      <c r="F13">
        <v>5</v>
      </c>
      <c r="G13">
        <f t="shared" si="1"/>
        <v>2.928996512385296E-2</v>
      </c>
    </row>
    <row r="14" spans="1:8" x14ac:dyDescent="0.25">
      <c r="C14" s="73"/>
    </row>
    <row r="15" spans="1:8" x14ac:dyDescent="0.25">
      <c r="C15" s="73"/>
    </row>
    <row r="16" spans="1:8" x14ac:dyDescent="0.25">
      <c r="C16" s="73"/>
    </row>
    <row r="17" spans="3:3" x14ac:dyDescent="0.25">
      <c r="C17" s="73"/>
    </row>
    <row r="18" spans="3:3" x14ac:dyDescent="0.25">
      <c r="C18" s="73"/>
    </row>
    <row r="19" spans="3:3" x14ac:dyDescent="0.25">
      <c r="C19" s="73"/>
    </row>
    <row r="20" spans="3:3" x14ac:dyDescent="0.25">
      <c r="C20" s="73"/>
    </row>
    <row r="21" spans="3:3" x14ac:dyDescent="0.25">
      <c r="C21" s="73"/>
    </row>
    <row r="22" spans="3:3" x14ac:dyDescent="0.25">
      <c r="C22" s="73"/>
    </row>
    <row r="23" spans="3:3" x14ac:dyDescent="0.25">
      <c r="C23" s="73"/>
    </row>
    <row r="24" spans="3:3" x14ac:dyDescent="0.25">
      <c r="C24" s="73"/>
    </row>
  </sheetData>
  <mergeCells count="1">
    <mergeCell ref="B3:C3"/>
  </mergeCells>
  <phoneticPr fontId="10" type="noConversion"/>
  <hyperlinks>
    <hyperlink ref="D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zoomScale="85" zoomScaleNormal="85" workbookViewId="0">
      <selection activeCell="D1" sqref="D1"/>
    </sheetView>
  </sheetViews>
  <sheetFormatPr defaultColWidth="11.42578125" defaultRowHeight="15" x14ac:dyDescent="0.25"/>
  <cols>
    <col min="2" max="2" width="7.85546875" customWidth="1"/>
    <col min="5" max="5" width="5.28515625" customWidth="1"/>
    <col min="6" max="6" width="6.5703125" customWidth="1"/>
    <col min="7" max="8" width="12" bestFit="1" customWidth="1"/>
  </cols>
  <sheetData>
    <row r="1" spans="1:9" x14ac:dyDescent="0.25">
      <c r="A1" s="22" t="s">
        <v>100</v>
      </c>
      <c r="D1" s="117" t="s">
        <v>136</v>
      </c>
    </row>
    <row r="3" spans="1:9" x14ac:dyDescent="0.25">
      <c r="B3" s="122" t="s">
        <v>59</v>
      </c>
      <c r="C3" s="122"/>
      <c r="F3" t="s">
        <v>76</v>
      </c>
    </row>
    <row r="4" spans="1:9" x14ac:dyDescent="0.25">
      <c r="B4" s="107" t="s">
        <v>85</v>
      </c>
      <c r="C4" s="93"/>
      <c r="D4" s="93"/>
      <c r="F4" s="102" t="s">
        <v>75</v>
      </c>
      <c r="G4" s="102" t="s">
        <v>63</v>
      </c>
    </row>
    <row r="5" spans="1:9" x14ac:dyDescent="0.25">
      <c r="B5" s="106">
        <v>15</v>
      </c>
      <c r="C5" s="106"/>
      <c r="D5" s="106"/>
      <c r="F5" s="105">
        <f>B5</f>
        <v>15</v>
      </c>
      <c r="G5" s="104">
        <f>SQRT(B5)</f>
        <v>3.872983346207417</v>
      </c>
    </row>
    <row r="6" spans="1:9" x14ac:dyDescent="0.25">
      <c r="B6" s="3"/>
      <c r="C6" s="3"/>
    </row>
    <row r="7" spans="1:9" x14ac:dyDescent="0.25">
      <c r="B7" s="3" t="s">
        <v>62</v>
      </c>
      <c r="C7" s="3" t="s">
        <v>52</v>
      </c>
      <c r="D7" s="3" t="s">
        <v>84</v>
      </c>
      <c r="F7" s="3" t="s">
        <v>62</v>
      </c>
      <c r="G7" s="3" t="s">
        <v>52</v>
      </c>
      <c r="H7" s="3" t="s">
        <v>84</v>
      </c>
    </row>
    <row r="8" spans="1:9" x14ac:dyDescent="0.25">
      <c r="B8">
        <v>0</v>
      </c>
      <c r="C8" s="73">
        <f t="shared" ref="C8:C38" si="0">POISSON(B8,$B$5,FALSE)</f>
        <v>3.0590232050182579E-7</v>
      </c>
      <c r="D8" s="73"/>
      <c r="F8">
        <v>0</v>
      </c>
      <c r="G8">
        <f t="shared" ref="G8:G38" si="1">NORMDIST(F8,$F$5,$G$5,FALSE)</f>
        <v>5.6971259661427472E-5</v>
      </c>
      <c r="I8" s="73"/>
    </row>
    <row r="9" spans="1:9" x14ac:dyDescent="0.25">
      <c r="B9">
        <v>1</v>
      </c>
      <c r="C9" s="73">
        <f t="shared" si="0"/>
        <v>4.5885348075273872E-6</v>
      </c>
      <c r="D9" s="73"/>
      <c r="F9">
        <v>1</v>
      </c>
      <c r="G9">
        <f t="shared" si="1"/>
        <v>1.4978689603802533E-4</v>
      </c>
      <c r="I9" s="73"/>
    </row>
    <row r="10" spans="1:9" x14ac:dyDescent="0.25">
      <c r="B10">
        <v>2</v>
      </c>
      <c r="C10" s="73">
        <f t="shared" si="0"/>
        <v>3.4414011056455447E-5</v>
      </c>
      <c r="D10" s="73"/>
      <c r="F10">
        <v>2</v>
      </c>
      <c r="G10">
        <f t="shared" si="1"/>
        <v>3.6841631550566949E-4</v>
      </c>
      <c r="I10" s="73"/>
    </row>
    <row r="11" spans="1:9" x14ac:dyDescent="0.25">
      <c r="B11">
        <v>3</v>
      </c>
      <c r="C11" s="73">
        <f t="shared" si="0"/>
        <v>1.7207005528227688E-4</v>
      </c>
      <c r="D11" s="73"/>
      <c r="F11">
        <v>3</v>
      </c>
      <c r="G11">
        <f t="shared" si="1"/>
        <v>8.4771705979010906E-4</v>
      </c>
      <c r="I11" s="73"/>
    </row>
    <row r="12" spans="1:9" x14ac:dyDescent="0.25">
      <c r="B12">
        <v>4</v>
      </c>
      <c r="C12" s="73">
        <f t="shared" si="0"/>
        <v>6.4526270730853874E-4</v>
      </c>
      <c r="D12" s="73"/>
      <c r="F12">
        <v>4</v>
      </c>
      <c r="G12">
        <f t="shared" si="1"/>
        <v>1.824777956375761E-3</v>
      </c>
      <c r="I12" s="73"/>
    </row>
    <row r="13" spans="1:9" x14ac:dyDescent="0.25">
      <c r="B13">
        <v>5</v>
      </c>
      <c r="C13" s="73">
        <f t="shared" si="0"/>
        <v>1.9357881219256175E-3</v>
      </c>
      <c r="D13" s="73"/>
      <c r="F13">
        <v>5</v>
      </c>
      <c r="G13">
        <f t="shared" si="1"/>
        <v>3.6746515501841328E-3</v>
      </c>
      <c r="I13" s="73"/>
    </row>
    <row r="14" spans="1:9" x14ac:dyDescent="0.25">
      <c r="B14">
        <v>6</v>
      </c>
      <c r="C14" s="73">
        <f t="shared" si="0"/>
        <v>4.839470304814038E-3</v>
      </c>
      <c r="D14" s="73"/>
      <c r="F14">
        <v>6</v>
      </c>
      <c r="G14">
        <f t="shared" si="1"/>
        <v>6.9226015480283037E-3</v>
      </c>
      <c r="I14" s="73"/>
    </row>
    <row r="15" spans="1:9" x14ac:dyDescent="0.25">
      <c r="B15">
        <v>7</v>
      </c>
      <c r="C15" s="73">
        <f t="shared" si="0"/>
        <v>1.0370293510315797E-2</v>
      </c>
      <c r="D15" s="73">
        <f>POISSON(B15,$B$5,TRUE)</f>
        <v>1.8002193147830761E-2</v>
      </c>
      <c r="F15">
        <v>7</v>
      </c>
      <c r="G15">
        <f t="shared" si="1"/>
        <v>1.2200272796926429E-2</v>
      </c>
      <c r="H15">
        <f>NORMDIST(F15,$F$5,$G$5,TRUE)</f>
        <v>1.9433551906208622E-2</v>
      </c>
      <c r="I15" s="73"/>
    </row>
    <row r="16" spans="1:9" x14ac:dyDescent="0.25">
      <c r="B16">
        <v>8</v>
      </c>
      <c r="C16" s="73">
        <f t="shared" si="0"/>
        <v>1.9444300331842138E-2</v>
      </c>
      <c r="D16" s="73"/>
      <c r="F16">
        <v>8</v>
      </c>
      <c r="G16">
        <f t="shared" si="1"/>
        <v>2.0114849268636745E-2</v>
      </c>
      <c r="I16" s="73"/>
    </row>
    <row r="17" spans="2:9" x14ac:dyDescent="0.25">
      <c r="B17">
        <v>9</v>
      </c>
      <c r="C17" s="73">
        <f t="shared" si="0"/>
        <v>3.2407167219736882E-2</v>
      </c>
      <c r="D17" s="73"/>
      <c r="F17">
        <v>9</v>
      </c>
      <c r="G17">
        <f t="shared" si="1"/>
        <v>3.1024947696103814E-2</v>
      </c>
      <c r="I17" s="73"/>
    </row>
    <row r="18" spans="2:9" x14ac:dyDescent="0.25">
      <c r="B18">
        <v>10</v>
      </c>
      <c r="C18" s="73">
        <f t="shared" si="0"/>
        <v>4.8610750829605344E-2</v>
      </c>
      <c r="D18" s="73"/>
      <c r="F18">
        <v>10</v>
      </c>
      <c r="G18">
        <f t="shared" si="1"/>
        <v>4.4766420317807844E-2</v>
      </c>
      <c r="I18" s="73"/>
    </row>
    <row r="19" spans="2:9" x14ac:dyDescent="0.25">
      <c r="B19">
        <v>11</v>
      </c>
      <c r="C19" s="73">
        <f t="shared" si="0"/>
        <v>6.6287387494916333E-2</v>
      </c>
      <c r="D19" s="73"/>
      <c r="F19">
        <v>11</v>
      </c>
      <c r="G19">
        <f t="shared" si="1"/>
        <v>6.0428346749642259E-2</v>
      </c>
      <c r="I19" s="73"/>
    </row>
    <row r="20" spans="2:9" x14ac:dyDescent="0.25">
      <c r="B20">
        <v>12</v>
      </c>
      <c r="C20" s="73">
        <f t="shared" si="0"/>
        <v>8.2859234368645451E-2</v>
      </c>
      <c r="D20" s="73"/>
      <c r="F20">
        <v>12</v>
      </c>
      <c r="G20">
        <f t="shared" si="1"/>
        <v>7.630905787681859E-2</v>
      </c>
      <c r="I20" s="73"/>
    </row>
    <row r="21" spans="2:9" x14ac:dyDescent="0.25">
      <c r="B21">
        <v>13</v>
      </c>
      <c r="C21" s="73">
        <f t="shared" si="0"/>
        <v>9.5606808886898584E-2</v>
      </c>
      <c r="D21" s="73"/>
      <c r="F21">
        <v>13</v>
      </c>
      <c r="G21">
        <f t="shared" si="1"/>
        <v>9.0148500118746894E-2</v>
      </c>
      <c r="I21" s="73"/>
    </row>
    <row r="22" spans="2:9" x14ac:dyDescent="0.25">
      <c r="B22">
        <v>14</v>
      </c>
      <c r="C22" s="73">
        <f t="shared" si="0"/>
        <v>0.10243586666453419</v>
      </c>
      <c r="D22" s="73"/>
      <c r="F22">
        <v>14</v>
      </c>
      <c r="G22">
        <f t="shared" si="1"/>
        <v>9.962950063937813E-2</v>
      </c>
      <c r="I22" s="73"/>
    </row>
    <row r="23" spans="2:9" x14ac:dyDescent="0.25">
      <c r="B23">
        <v>15</v>
      </c>
      <c r="C23" s="73">
        <f t="shared" si="0"/>
        <v>0.10243586666453419</v>
      </c>
      <c r="D23" s="73"/>
      <c r="F23">
        <v>15</v>
      </c>
      <c r="G23">
        <f t="shared" si="1"/>
        <v>0.10300645387285055</v>
      </c>
      <c r="I23" s="73"/>
    </row>
    <row r="24" spans="2:9" x14ac:dyDescent="0.25">
      <c r="B24">
        <v>16</v>
      </c>
      <c r="C24" s="73">
        <f t="shared" si="0"/>
        <v>9.6033624998000819E-2</v>
      </c>
      <c r="D24" s="73"/>
      <c r="F24">
        <v>16</v>
      </c>
      <c r="G24">
        <f t="shared" si="1"/>
        <v>9.962950063937813E-2</v>
      </c>
      <c r="I24" s="73"/>
    </row>
    <row r="25" spans="2:9" x14ac:dyDescent="0.25">
      <c r="B25">
        <v>17</v>
      </c>
      <c r="C25" s="73">
        <f t="shared" si="0"/>
        <v>8.4735551468824222E-2</v>
      </c>
      <c r="D25" s="73"/>
      <c r="F25">
        <v>17</v>
      </c>
      <c r="G25">
        <f t="shared" si="1"/>
        <v>9.0148500118746894E-2</v>
      </c>
      <c r="I25" s="73"/>
    </row>
    <row r="26" spans="2:9" x14ac:dyDescent="0.25">
      <c r="B26">
        <v>18</v>
      </c>
      <c r="C26" s="73">
        <f t="shared" si="0"/>
        <v>7.0612959557353555E-2</v>
      </c>
      <c r="D26" s="73"/>
      <c r="F26">
        <v>18</v>
      </c>
      <c r="G26">
        <f t="shared" si="1"/>
        <v>7.630905787681859E-2</v>
      </c>
      <c r="I26" s="73"/>
    </row>
    <row r="27" spans="2:9" x14ac:dyDescent="0.25">
      <c r="B27">
        <v>19</v>
      </c>
      <c r="C27" s="73">
        <f t="shared" si="0"/>
        <v>5.5747073334752775E-2</v>
      </c>
      <c r="D27" s="73"/>
      <c r="F27">
        <v>19</v>
      </c>
      <c r="G27">
        <f t="shared" si="1"/>
        <v>6.0428346749642259E-2</v>
      </c>
      <c r="I27" s="73"/>
    </row>
    <row r="28" spans="2:9" x14ac:dyDescent="0.25">
      <c r="B28">
        <v>20</v>
      </c>
      <c r="C28" s="73">
        <f t="shared" si="0"/>
        <v>4.1810305001064599E-2</v>
      </c>
      <c r="D28" s="73"/>
      <c r="F28">
        <v>20</v>
      </c>
      <c r="G28">
        <f t="shared" si="1"/>
        <v>4.4766420317807844E-2</v>
      </c>
      <c r="I28" s="73"/>
    </row>
    <row r="29" spans="2:9" x14ac:dyDescent="0.25">
      <c r="B29">
        <v>21</v>
      </c>
      <c r="C29" s="73">
        <f t="shared" si="0"/>
        <v>2.9864503572189009E-2</v>
      </c>
      <c r="D29" s="73"/>
      <c r="F29">
        <v>21</v>
      </c>
      <c r="G29">
        <f t="shared" si="1"/>
        <v>3.1024947696103814E-2</v>
      </c>
      <c r="I29" s="73"/>
    </row>
    <row r="30" spans="2:9" x14ac:dyDescent="0.25">
      <c r="B30">
        <v>22</v>
      </c>
      <c r="C30" s="73">
        <f t="shared" si="0"/>
        <v>2.0362161526492496E-2</v>
      </c>
      <c r="D30" s="73"/>
      <c r="F30">
        <v>22</v>
      </c>
      <c r="G30">
        <f t="shared" si="1"/>
        <v>2.0114849268636745E-2</v>
      </c>
      <c r="I30" s="73"/>
    </row>
    <row r="31" spans="2:9" x14ac:dyDescent="0.25">
      <c r="B31">
        <v>23</v>
      </c>
      <c r="C31" s="73">
        <f t="shared" si="0"/>
        <v>1.3279670560755973E-2</v>
      </c>
      <c r="D31" s="73"/>
      <c r="F31">
        <v>23</v>
      </c>
      <c r="G31">
        <f t="shared" si="1"/>
        <v>1.2200272796926429E-2</v>
      </c>
      <c r="I31" s="73"/>
    </row>
    <row r="32" spans="2:9" x14ac:dyDescent="0.25">
      <c r="B32">
        <v>24</v>
      </c>
      <c r="C32" s="73">
        <f t="shared" si="0"/>
        <v>8.2997941004724716E-3</v>
      </c>
      <c r="D32" s="73"/>
      <c r="F32">
        <v>24</v>
      </c>
      <c r="G32">
        <f t="shared" si="1"/>
        <v>6.9226015480283037E-3</v>
      </c>
      <c r="I32" s="73"/>
    </row>
    <row r="33" spans="2:9" x14ac:dyDescent="0.25">
      <c r="B33">
        <v>25</v>
      </c>
      <c r="C33" s="73">
        <f t="shared" si="0"/>
        <v>4.9798764602834869E-3</v>
      </c>
      <c r="D33" s="73"/>
      <c r="F33">
        <v>25</v>
      </c>
      <c r="G33">
        <f t="shared" si="1"/>
        <v>3.6746515501841328E-3</v>
      </c>
      <c r="I33" s="73"/>
    </row>
    <row r="34" spans="2:9" x14ac:dyDescent="0.25">
      <c r="B34">
        <v>26</v>
      </c>
      <c r="C34" s="73">
        <f t="shared" si="0"/>
        <v>2.8730056501635559E-3</v>
      </c>
      <c r="D34" s="73"/>
      <c r="F34">
        <v>26</v>
      </c>
      <c r="G34">
        <f t="shared" si="1"/>
        <v>1.824777956375761E-3</v>
      </c>
      <c r="I34" s="73"/>
    </row>
    <row r="35" spans="2:9" x14ac:dyDescent="0.25">
      <c r="B35">
        <v>27</v>
      </c>
      <c r="C35" s="73">
        <f t="shared" si="0"/>
        <v>1.5961142500908597E-3</v>
      </c>
      <c r="D35" s="73"/>
      <c r="F35">
        <v>27</v>
      </c>
      <c r="G35">
        <f t="shared" si="1"/>
        <v>8.4771705979010906E-4</v>
      </c>
      <c r="I35" s="73"/>
    </row>
    <row r="36" spans="2:9" x14ac:dyDescent="0.25">
      <c r="B36">
        <v>28</v>
      </c>
      <c r="C36" s="73">
        <f t="shared" si="0"/>
        <v>8.5506120540581904E-4</v>
      </c>
      <c r="D36" s="73"/>
      <c r="F36">
        <v>28</v>
      </c>
      <c r="G36">
        <f t="shared" si="1"/>
        <v>3.6841631550566949E-4</v>
      </c>
      <c r="I36" s="73"/>
    </row>
    <row r="37" spans="2:9" x14ac:dyDescent="0.25">
      <c r="B37">
        <v>29</v>
      </c>
      <c r="C37" s="73">
        <f t="shared" si="0"/>
        <v>4.4227303727887191E-4</v>
      </c>
      <c r="D37" s="73"/>
      <c r="F37">
        <v>29</v>
      </c>
      <c r="G37">
        <f t="shared" si="1"/>
        <v>1.4978689603802533E-4</v>
      </c>
      <c r="I37" s="73"/>
    </row>
    <row r="38" spans="2:9" x14ac:dyDescent="0.25">
      <c r="B38">
        <v>30</v>
      </c>
      <c r="C38" s="73">
        <f t="shared" si="0"/>
        <v>2.2113651863943614E-4</v>
      </c>
      <c r="D38" s="73"/>
      <c r="F38">
        <v>30</v>
      </c>
      <c r="G38">
        <f t="shared" si="1"/>
        <v>5.6971259661427472E-5</v>
      </c>
      <c r="I38" s="73"/>
    </row>
    <row r="39" spans="2:9" x14ac:dyDescent="0.25">
      <c r="I39" s="73"/>
    </row>
    <row r="40" spans="2:9" x14ac:dyDescent="0.25">
      <c r="I40" s="73"/>
    </row>
  </sheetData>
  <mergeCells count="1">
    <mergeCell ref="B3:C3"/>
  </mergeCells>
  <phoneticPr fontId="10" type="noConversion"/>
  <hyperlinks>
    <hyperlink ref="D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zoomScale="85" zoomScaleNormal="85" workbookViewId="0">
      <selection activeCell="B12" sqref="B12"/>
    </sheetView>
  </sheetViews>
  <sheetFormatPr defaultColWidth="11.42578125" defaultRowHeight="15" x14ac:dyDescent="0.25"/>
  <cols>
    <col min="1" max="1" width="9.28515625" customWidth="1"/>
    <col min="2" max="10" width="11.7109375" customWidth="1"/>
    <col min="11" max="11" width="13.28515625" customWidth="1"/>
    <col min="12" max="12" width="16" customWidth="1"/>
    <col min="13" max="13" width="11.7109375" customWidth="1"/>
    <col min="14" max="14" width="16.28515625" customWidth="1"/>
    <col min="15" max="27" width="11.7109375" customWidth="1"/>
  </cols>
  <sheetData>
    <row r="1" spans="1:15" x14ac:dyDescent="0.25">
      <c r="A1" s="22" t="s">
        <v>70</v>
      </c>
      <c r="C1" s="22" t="s">
        <v>147</v>
      </c>
      <c r="E1" s="117" t="s">
        <v>136</v>
      </c>
    </row>
    <row r="3" spans="1:15" x14ac:dyDescent="0.25">
      <c r="B3" s="1" t="s">
        <v>144</v>
      </c>
    </row>
    <row r="4" spans="1:15" x14ac:dyDescent="0.25">
      <c r="B4" s="4">
        <v>5</v>
      </c>
      <c r="C4" s="5">
        <v>3</v>
      </c>
      <c r="D4" s="5">
        <v>7</v>
      </c>
      <c r="E4" s="5">
        <v>1</v>
      </c>
      <c r="F4" s="5">
        <v>4</v>
      </c>
      <c r="G4" s="5">
        <v>6</v>
      </c>
      <c r="H4" s="5">
        <v>7</v>
      </c>
      <c r="I4" s="5">
        <v>5</v>
      </c>
      <c r="J4" s="5">
        <v>6</v>
      </c>
      <c r="K4" s="6">
        <v>2</v>
      </c>
    </row>
    <row r="5" spans="1:15" x14ac:dyDescent="0.25">
      <c r="B5" s="7">
        <v>4</v>
      </c>
      <c r="C5" s="8">
        <v>3</v>
      </c>
      <c r="D5" s="8">
        <v>8</v>
      </c>
      <c r="E5" s="8">
        <v>4</v>
      </c>
      <c r="F5" s="8">
        <v>3</v>
      </c>
      <c r="G5" s="8">
        <v>3</v>
      </c>
      <c r="H5" s="8">
        <v>5</v>
      </c>
      <c r="I5" s="8">
        <v>4</v>
      </c>
      <c r="J5" s="8">
        <v>6</v>
      </c>
      <c r="K5" s="9">
        <v>2</v>
      </c>
      <c r="O5" s="3"/>
    </row>
    <row r="6" spans="1:15" x14ac:dyDescent="0.25">
      <c r="B6" s="7">
        <v>4</v>
      </c>
      <c r="C6" s="8">
        <v>2</v>
      </c>
      <c r="D6" s="8">
        <v>4</v>
      </c>
      <c r="E6" s="8">
        <v>1</v>
      </c>
      <c r="F6" s="8">
        <v>6</v>
      </c>
      <c r="G6" s="8">
        <v>6</v>
      </c>
      <c r="H6" s="8">
        <v>6</v>
      </c>
      <c r="I6" s="8">
        <v>3</v>
      </c>
      <c r="J6" s="8">
        <v>4</v>
      </c>
      <c r="K6" s="9">
        <v>5</v>
      </c>
    </row>
    <row r="7" spans="1:15" x14ac:dyDescent="0.25">
      <c r="B7" s="7">
        <v>5</v>
      </c>
      <c r="C7" s="8">
        <v>4</v>
      </c>
      <c r="D7" s="8">
        <v>4</v>
      </c>
      <c r="E7" s="8">
        <v>5</v>
      </c>
      <c r="F7" s="8">
        <v>5</v>
      </c>
      <c r="G7" s="8">
        <v>4</v>
      </c>
      <c r="H7" s="8">
        <v>4</v>
      </c>
      <c r="I7" s="8">
        <v>1</v>
      </c>
      <c r="J7" s="8">
        <v>2</v>
      </c>
      <c r="K7" s="9">
        <v>4</v>
      </c>
    </row>
    <row r="8" spans="1:15" x14ac:dyDescent="0.25">
      <c r="B8" s="10">
        <v>0</v>
      </c>
      <c r="C8" s="11">
        <v>4</v>
      </c>
      <c r="D8" s="11">
        <v>3</v>
      </c>
      <c r="E8" s="11">
        <v>3</v>
      </c>
      <c r="F8" s="11">
        <v>3</v>
      </c>
      <c r="G8" s="11">
        <v>5</v>
      </c>
      <c r="H8" s="11">
        <v>5</v>
      </c>
      <c r="I8" s="11">
        <v>7</v>
      </c>
      <c r="J8" s="11">
        <v>4</v>
      </c>
      <c r="K8" s="12">
        <v>5</v>
      </c>
    </row>
    <row r="10" spans="1:15" x14ac:dyDescent="0.25">
      <c r="B10" s="3"/>
      <c r="C10" s="3"/>
      <c r="D10" s="3"/>
      <c r="E10" s="3"/>
      <c r="F10" s="3"/>
      <c r="G10" s="3"/>
      <c r="H10" s="2"/>
      <c r="I10" s="3"/>
      <c r="J10" s="54"/>
      <c r="K10" s="54"/>
      <c r="L10" s="54"/>
      <c r="M10" s="54"/>
      <c r="N10" s="54"/>
      <c r="O10" s="54"/>
    </row>
    <row r="11" spans="1:15" x14ac:dyDescent="0.25">
      <c r="B11" s="16" t="s">
        <v>143</v>
      </c>
      <c r="C11" s="16" t="s">
        <v>3</v>
      </c>
      <c r="D11" s="20" t="s">
        <v>0</v>
      </c>
      <c r="E11" s="3"/>
      <c r="F11" s="3"/>
      <c r="G11" s="3"/>
      <c r="H11" s="2"/>
      <c r="I11" s="3"/>
      <c r="J11" s="54"/>
      <c r="K11" s="95"/>
      <c r="L11" s="8"/>
      <c r="M11" s="8"/>
      <c r="N11" s="8"/>
      <c r="O11" s="8"/>
    </row>
    <row r="12" spans="1:15" x14ac:dyDescent="0.25">
      <c r="B12" s="13">
        <v>0</v>
      </c>
      <c r="C12" s="13">
        <f t="shared" ref="C12:C20" si="0">COUNTIF($B$4:$K$8,B12)</f>
        <v>1</v>
      </c>
      <c r="D12" s="17">
        <f>C12/$C$21</f>
        <v>0.02</v>
      </c>
      <c r="E12" s="3"/>
      <c r="F12" s="2"/>
      <c r="G12" s="3"/>
      <c r="H12" s="2"/>
      <c r="J12" s="54"/>
      <c r="K12" s="8"/>
      <c r="L12" s="8"/>
      <c r="M12" s="8"/>
      <c r="N12" s="8"/>
      <c r="O12" s="8"/>
    </row>
    <row r="13" spans="1:15" x14ac:dyDescent="0.25">
      <c r="B13" s="14">
        <v>1</v>
      </c>
      <c r="C13" s="14">
        <f t="shared" si="0"/>
        <v>3</v>
      </c>
      <c r="D13" s="18">
        <f t="shared" ref="D13:D20" si="1">C13/$C$21</f>
        <v>0.06</v>
      </c>
      <c r="J13" s="54"/>
      <c r="K13" s="8"/>
      <c r="L13" s="8"/>
      <c r="M13" s="8"/>
      <c r="N13" s="8"/>
      <c r="O13" s="8"/>
    </row>
    <row r="14" spans="1:15" x14ac:dyDescent="0.25">
      <c r="B14" s="14">
        <v>2</v>
      </c>
      <c r="C14" s="14">
        <f t="shared" si="0"/>
        <v>4</v>
      </c>
      <c r="D14" s="18">
        <f t="shared" si="1"/>
        <v>0.08</v>
      </c>
      <c r="J14" s="54"/>
      <c r="K14" s="54"/>
      <c r="L14" s="54"/>
      <c r="M14" s="54"/>
      <c r="N14" s="54"/>
      <c r="O14" s="8"/>
    </row>
    <row r="15" spans="1:15" x14ac:dyDescent="0.25">
      <c r="B15" s="14">
        <v>3</v>
      </c>
      <c r="C15" s="14">
        <f t="shared" si="0"/>
        <v>8</v>
      </c>
      <c r="D15" s="18">
        <f t="shared" si="1"/>
        <v>0.16</v>
      </c>
      <c r="J15" s="54"/>
      <c r="K15" s="8"/>
      <c r="L15" s="8"/>
      <c r="M15" s="96"/>
      <c r="N15" s="97"/>
      <c r="O15" s="8"/>
    </row>
    <row r="16" spans="1:15" x14ac:dyDescent="0.25">
      <c r="B16" s="14">
        <v>4</v>
      </c>
      <c r="C16" s="14">
        <f t="shared" si="0"/>
        <v>14</v>
      </c>
      <c r="D16" s="18">
        <f t="shared" si="1"/>
        <v>0.28000000000000003</v>
      </c>
      <c r="J16" s="54"/>
      <c r="K16" s="98"/>
      <c r="L16" s="98"/>
      <c r="M16" s="99"/>
      <c r="N16" s="8"/>
      <c r="O16" s="8"/>
    </row>
    <row r="17" spans="2:15" x14ac:dyDescent="0.25">
      <c r="B17" s="14">
        <v>5</v>
      </c>
      <c r="C17" s="14">
        <f t="shared" si="0"/>
        <v>10</v>
      </c>
      <c r="D17" s="18">
        <f t="shared" si="1"/>
        <v>0.2</v>
      </c>
      <c r="J17" s="54"/>
      <c r="K17" s="8"/>
      <c r="L17" s="8"/>
      <c r="M17" s="8"/>
      <c r="N17" s="8"/>
      <c r="O17" s="8"/>
    </row>
    <row r="18" spans="2:15" x14ac:dyDescent="0.25">
      <c r="B18" s="14">
        <v>6</v>
      </c>
      <c r="C18" s="14">
        <f t="shared" si="0"/>
        <v>6</v>
      </c>
      <c r="D18" s="18">
        <f t="shared" si="1"/>
        <v>0.12</v>
      </c>
      <c r="J18" s="54"/>
      <c r="K18" s="54"/>
      <c r="L18" s="54"/>
      <c r="M18" s="54"/>
      <c r="N18" s="54"/>
      <c r="O18" s="54"/>
    </row>
    <row r="19" spans="2:15" x14ac:dyDescent="0.25">
      <c r="B19" s="14">
        <v>7</v>
      </c>
      <c r="C19" s="14">
        <f t="shared" si="0"/>
        <v>3</v>
      </c>
      <c r="D19" s="18">
        <f t="shared" si="1"/>
        <v>0.06</v>
      </c>
    </row>
    <row r="20" spans="2:15" x14ac:dyDescent="0.25">
      <c r="B20" s="15">
        <v>8</v>
      </c>
      <c r="C20" s="15">
        <f t="shared" si="0"/>
        <v>1</v>
      </c>
      <c r="D20" s="19">
        <f t="shared" si="1"/>
        <v>0.02</v>
      </c>
    </row>
    <row r="21" spans="2:15" x14ac:dyDescent="0.25">
      <c r="B21" s="3"/>
      <c r="C21" s="16">
        <f>SUM(C12:C20)</f>
        <v>50</v>
      </c>
      <c r="D21" s="3"/>
    </row>
    <row r="24" spans="2:15" x14ac:dyDescent="0.25">
      <c r="C24" s="21"/>
    </row>
  </sheetData>
  <phoneticPr fontId="10" type="noConversion"/>
  <hyperlinks>
    <hyperlink ref="E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zoomScale="85" zoomScaleNormal="85" workbookViewId="0">
      <selection activeCell="E2" sqref="E2"/>
    </sheetView>
  </sheetViews>
  <sheetFormatPr defaultColWidth="11.42578125" defaultRowHeight="15" x14ac:dyDescent="0.25"/>
  <cols>
    <col min="1" max="1" width="11.140625" customWidth="1"/>
    <col min="2" max="2" width="8.140625" customWidth="1"/>
    <col min="3" max="3" width="10.85546875" customWidth="1"/>
  </cols>
  <sheetData>
    <row r="1" spans="1:5" x14ac:dyDescent="0.25">
      <c r="A1" s="22" t="s">
        <v>5</v>
      </c>
      <c r="C1" s="22" t="s">
        <v>151</v>
      </c>
      <c r="E1" s="117" t="s">
        <v>136</v>
      </c>
    </row>
    <row r="3" spans="1:5" x14ac:dyDescent="0.25">
      <c r="B3" s="8"/>
      <c r="C3" s="8"/>
    </row>
    <row r="4" spans="1:5" x14ac:dyDescent="0.25">
      <c r="B4" s="16" t="s">
        <v>6</v>
      </c>
      <c r="C4" s="16" t="s">
        <v>18</v>
      </c>
    </row>
    <row r="5" spans="1:5" x14ac:dyDescent="0.25">
      <c r="B5" s="23" t="s">
        <v>7</v>
      </c>
      <c r="C5" s="23">
        <v>2</v>
      </c>
    </row>
    <row r="6" spans="1:5" x14ac:dyDescent="0.25">
      <c r="B6" s="23" t="s">
        <v>8</v>
      </c>
      <c r="C6" s="23">
        <v>2</v>
      </c>
    </row>
    <row r="7" spans="1:5" x14ac:dyDescent="0.25">
      <c r="B7" s="23" t="s">
        <v>9</v>
      </c>
      <c r="C7" s="23">
        <v>5</v>
      </c>
    </row>
    <row r="8" spans="1:5" x14ac:dyDescent="0.25">
      <c r="B8" s="23" t="s">
        <v>10</v>
      </c>
      <c r="C8" s="23">
        <v>9</v>
      </c>
    </row>
    <row r="9" spans="1:5" x14ac:dyDescent="0.25">
      <c r="B9" s="23" t="s">
        <v>153</v>
      </c>
      <c r="C9" s="23">
        <v>12</v>
      </c>
    </row>
    <row r="10" spans="1:5" x14ac:dyDescent="0.25">
      <c r="B10" s="23" t="s">
        <v>11</v>
      </c>
      <c r="C10" s="23">
        <v>16</v>
      </c>
    </row>
    <row r="11" spans="1:5" x14ac:dyDescent="0.25">
      <c r="B11" s="23" t="s">
        <v>12</v>
      </c>
      <c r="C11" s="23">
        <v>16</v>
      </c>
    </row>
    <row r="12" spans="1:5" x14ac:dyDescent="0.25">
      <c r="B12" s="23" t="s">
        <v>13</v>
      </c>
      <c r="C12" s="23">
        <v>15</v>
      </c>
    </row>
    <row r="13" spans="1:5" x14ac:dyDescent="0.25">
      <c r="B13" s="23" t="s">
        <v>14</v>
      </c>
      <c r="C13" s="23">
        <v>13</v>
      </c>
    </row>
    <row r="14" spans="1:5" x14ac:dyDescent="0.25">
      <c r="B14" s="23" t="s">
        <v>15</v>
      </c>
      <c r="C14" s="23">
        <v>10</v>
      </c>
    </row>
    <row r="15" spans="1:5" x14ac:dyDescent="0.25">
      <c r="B15" s="23" t="s">
        <v>16</v>
      </c>
      <c r="C15" s="23">
        <v>4</v>
      </c>
    </row>
    <row r="16" spans="1:5" x14ac:dyDescent="0.25">
      <c r="B16" s="24" t="s">
        <v>152</v>
      </c>
      <c r="C16" s="24">
        <v>3</v>
      </c>
    </row>
  </sheetData>
  <phoneticPr fontId="10" type="noConversion"/>
  <hyperlinks>
    <hyperlink ref="E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0"/>
  <sheetViews>
    <sheetView zoomScale="85" zoomScaleNormal="85" workbookViewId="0">
      <selection activeCell="K16" sqref="K16"/>
    </sheetView>
  </sheetViews>
  <sheetFormatPr defaultColWidth="11.42578125" defaultRowHeight="15" x14ac:dyDescent="0.25"/>
  <cols>
    <col min="1" max="1" width="9.85546875" customWidth="1"/>
    <col min="2" max="4" width="8.28515625" customWidth="1"/>
    <col min="5" max="5" width="4.7109375" customWidth="1"/>
    <col min="6" max="6" width="1" customWidth="1"/>
    <col min="7" max="7" width="9.42578125" customWidth="1"/>
    <col min="8" max="8" width="7.5703125" customWidth="1"/>
    <col min="9" max="9" width="4.28515625" customWidth="1"/>
    <col min="10" max="10" width="3.85546875" customWidth="1"/>
    <col min="11" max="11" width="18.85546875" customWidth="1"/>
    <col min="12" max="12" width="12.85546875" customWidth="1"/>
  </cols>
  <sheetData>
    <row r="1" spans="1:14" x14ac:dyDescent="0.25">
      <c r="A1" s="22" t="s">
        <v>19</v>
      </c>
      <c r="C1" s="117" t="s">
        <v>136</v>
      </c>
    </row>
    <row r="3" spans="1:14" x14ac:dyDescent="0.25">
      <c r="B3" s="44" t="s">
        <v>154</v>
      </c>
      <c r="C3" s="45"/>
      <c r="D3" s="42"/>
    </row>
    <row r="4" spans="1:14" x14ac:dyDescent="0.25">
      <c r="B4" s="57" t="s">
        <v>155</v>
      </c>
      <c r="C4" s="58"/>
      <c r="D4" s="43"/>
      <c r="G4" s="59" t="s">
        <v>156</v>
      </c>
      <c r="H4" s="60"/>
      <c r="I4" s="61"/>
      <c r="K4" s="119" t="s">
        <v>159</v>
      </c>
      <c r="L4" s="119"/>
    </row>
    <row r="5" spans="1:14" x14ac:dyDescent="0.25">
      <c r="B5" s="33">
        <v>190341</v>
      </c>
      <c r="C5" s="34">
        <v>200564</v>
      </c>
      <c r="D5" s="35">
        <v>288341</v>
      </c>
      <c r="E5" s="32"/>
      <c r="G5" s="47" t="s">
        <v>22</v>
      </c>
      <c r="H5" s="35">
        <v>50000</v>
      </c>
      <c r="I5" s="51">
        <f t="array" ref="I5:I16">FREQUENCY($B$5:$D$24,H5:H16)</f>
        <v>1</v>
      </c>
      <c r="J5" s="32"/>
      <c r="K5" s="32" t="s">
        <v>160</v>
      </c>
      <c r="L5" s="32">
        <f>I5</f>
        <v>1</v>
      </c>
      <c r="M5" s="32"/>
      <c r="N5" s="32"/>
    </row>
    <row r="6" spans="1:14" x14ac:dyDescent="0.25">
      <c r="B6" s="36">
        <v>99340</v>
      </c>
      <c r="C6" s="37">
        <v>485312</v>
      </c>
      <c r="D6" s="38">
        <v>56098</v>
      </c>
      <c r="E6" s="32"/>
      <c r="G6" s="48" t="s">
        <v>21</v>
      </c>
      <c r="H6" s="38">
        <v>100000</v>
      </c>
      <c r="I6" s="52">
        <v>3</v>
      </c>
      <c r="J6" s="32"/>
      <c r="K6" s="32" t="s">
        <v>161</v>
      </c>
      <c r="L6" s="32">
        <f t="shared" ref="L6:L16" si="0">I6</f>
        <v>3</v>
      </c>
      <c r="M6" s="32"/>
      <c r="N6" s="32"/>
    </row>
    <row r="7" spans="1:14" x14ac:dyDescent="0.25">
      <c r="B7" s="55">
        <v>311987</v>
      </c>
      <c r="C7" s="37">
        <v>229546</v>
      </c>
      <c r="D7" s="38">
        <v>243562</v>
      </c>
      <c r="E7" s="32"/>
      <c r="G7" s="48" t="s">
        <v>23</v>
      </c>
      <c r="H7" s="38">
        <v>150000</v>
      </c>
      <c r="I7" s="52">
        <v>4</v>
      </c>
      <c r="J7" s="32"/>
      <c r="K7" s="32" t="s">
        <v>162</v>
      </c>
      <c r="L7" s="32">
        <f t="shared" si="0"/>
        <v>4</v>
      </c>
      <c r="M7" s="32"/>
      <c r="N7" s="32"/>
    </row>
    <row r="8" spans="1:14" x14ac:dyDescent="0.25">
      <c r="B8" s="36">
        <v>350567</v>
      </c>
      <c r="C8" s="37">
        <v>296445</v>
      </c>
      <c r="D8" s="38">
        <v>341938</v>
      </c>
      <c r="E8" s="32"/>
      <c r="G8" s="48" t="s">
        <v>24</v>
      </c>
      <c r="H8" s="38">
        <v>200000</v>
      </c>
      <c r="I8" s="52">
        <v>5</v>
      </c>
      <c r="J8" s="32"/>
      <c r="K8" s="32" t="s">
        <v>163</v>
      </c>
      <c r="L8" s="32">
        <f t="shared" si="0"/>
        <v>5</v>
      </c>
      <c r="M8" s="32"/>
      <c r="N8" s="32"/>
    </row>
    <row r="9" spans="1:14" x14ac:dyDescent="0.25">
      <c r="B9" s="36">
        <v>23045</v>
      </c>
      <c r="C9" s="37">
        <v>306234</v>
      </c>
      <c r="D9" s="38">
        <v>263495</v>
      </c>
      <c r="E9" s="32"/>
      <c r="G9" s="48" t="s">
        <v>25</v>
      </c>
      <c r="H9" s="38">
        <v>250000</v>
      </c>
      <c r="I9" s="52">
        <v>9</v>
      </c>
      <c r="J9" s="32"/>
      <c r="K9" s="32" t="s">
        <v>164</v>
      </c>
      <c r="L9" s="32">
        <f t="shared" si="0"/>
        <v>9</v>
      </c>
      <c r="M9" s="32"/>
      <c r="N9" s="32"/>
    </row>
    <row r="10" spans="1:14" x14ac:dyDescent="0.25">
      <c r="B10" s="36">
        <v>187909</v>
      </c>
      <c r="C10" s="37">
        <v>367930</v>
      </c>
      <c r="D10" s="38">
        <v>278454</v>
      </c>
      <c r="E10" s="32"/>
      <c r="G10" s="48" t="s">
        <v>26</v>
      </c>
      <c r="H10" s="38">
        <v>300000</v>
      </c>
      <c r="I10" s="52">
        <v>11</v>
      </c>
      <c r="J10" s="32"/>
      <c r="K10" s="32" t="s">
        <v>165</v>
      </c>
      <c r="L10" s="32">
        <f t="shared" si="0"/>
        <v>11</v>
      </c>
      <c r="M10" s="32"/>
      <c r="N10" s="32"/>
    </row>
    <row r="11" spans="1:14" x14ac:dyDescent="0.25">
      <c r="B11" s="36">
        <v>559352</v>
      </c>
      <c r="C11" s="37">
        <v>344290</v>
      </c>
      <c r="D11" s="38">
        <v>244857</v>
      </c>
      <c r="E11" s="32"/>
      <c r="G11" s="48" t="s">
        <v>27</v>
      </c>
      <c r="H11" s="38">
        <v>350000</v>
      </c>
      <c r="I11" s="52">
        <v>11</v>
      </c>
      <c r="J11" s="32"/>
      <c r="K11" s="32" t="s">
        <v>166</v>
      </c>
      <c r="L11" s="32">
        <f t="shared" si="0"/>
        <v>11</v>
      </c>
      <c r="M11" s="32"/>
      <c r="N11" s="32"/>
    </row>
    <row r="12" spans="1:14" x14ac:dyDescent="0.25">
      <c r="B12" s="36">
        <v>289426</v>
      </c>
      <c r="C12" s="37">
        <v>264987</v>
      </c>
      <c r="D12" s="38">
        <v>284560</v>
      </c>
      <c r="E12" s="32"/>
      <c r="G12" s="48" t="s">
        <v>28</v>
      </c>
      <c r="H12" s="38">
        <v>400000</v>
      </c>
      <c r="I12" s="52">
        <v>7</v>
      </c>
      <c r="J12" s="32"/>
      <c r="K12" s="32" t="s">
        <v>167</v>
      </c>
      <c r="L12" s="32">
        <f t="shared" si="0"/>
        <v>7</v>
      </c>
      <c r="M12" s="32"/>
      <c r="N12" s="32"/>
    </row>
    <row r="13" spans="1:14" x14ac:dyDescent="0.25">
      <c r="B13" s="36">
        <v>367523</v>
      </c>
      <c r="C13" s="37">
        <v>239404</v>
      </c>
      <c r="D13" s="38">
        <v>312340</v>
      </c>
      <c r="E13" s="32"/>
      <c r="G13" s="48" t="s">
        <v>29</v>
      </c>
      <c r="H13" s="38">
        <v>450000</v>
      </c>
      <c r="I13" s="52">
        <v>4</v>
      </c>
      <c r="J13" s="32"/>
      <c r="K13" s="32" t="s">
        <v>168</v>
      </c>
      <c r="L13" s="32">
        <f t="shared" si="0"/>
        <v>4</v>
      </c>
      <c r="M13" s="32"/>
      <c r="N13" s="32"/>
    </row>
    <row r="14" spans="1:14" x14ac:dyDescent="0.25">
      <c r="B14" s="36">
        <v>156386</v>
      </c>
      <c r="C14" s="37">
        <v>300120</v>
      </c>
      <c r="D14" s="38">
        <v>144997</v>
      </c>
      <c r="E14" s="32"/>
      <c r="G14" s="48" t="s">
        <v>30</v>
      </c>
      <c r="H14" s="38">
        <v>500000</v>
      </c>
      <c r="I14" s="52">
        <v>2</v>
      </c>
      <c r="J14" s="32"/>
      <c r="K14" s="32" t="s">
        <v>169</v>
      </c>
      <c r="L14" s="32">
        <f t="shared" si="0"/>
        <v>2</v>
      </c>
      <c r="M14" s="32"/>
      <c r="N14" s="32"/>
    </row>
    <row r="15" spans="1:14" x14ac:dyDescent="0.25">
      <c r="B15" s="36">
        <v>344644</v>
      </c>
      <c r="C15" s="37">
        <v>239471</v>
      </c>
      <c r="D15" s="38">
        <v>209934</v>
      </c>
      <c r="E15" s="32"/>
      <c r="G15" s="48" t="s">
        <v>31</v>
      </c>
      <c r="H15" s="38">
        <v>550000</v>
      </c>
      <c r="I15" s="52">
        <v>2</v>
      </c>
      <c r="J15" s="32"/>
      <c r="K15" s="32" t="s">
        <v>170</v>
      </c>
      <c r="L15" s="32">
        <f t="shared" si="0"/>
        <v>2</v>
      </c>
      <c r="M15" s="32"/>
      <c r="N15" s="32"/>
    </row>
    <row r="16" spans="1:14" x14ac:dyDescent="0.25">
      <c r="B16" s="36">
        <v>478320</v>
      </c>
      <c r="C16" s="37">
        <v>394566</v>
      </c>
      <c r="D16" s="38">
        <v>286200</v>
      </c>
      <c r="E16" s="32"/>
      <c r="G16" s="49" t="s">
        <v>20</v>
      </c>
      <c r="H16" s="50"/>
      <c r="I16" s="53">
        <v>1</v>
      </c>
      <c r="J16" s="32"/>
      <c r="K16" s="32" t="s">
        <v>32</v>
      </c>
      <c r="L16" s="32">
        <f t="shared" si="0"/>
        <v>1</v>
      </c>
      <c r="M16" s="32"/>
      <c r="N16" s="32"/>
    </row>
    <row r="17" spans="2:14" x14ac:dyDescent="0.25">
      <c r="B17" s="56">
        <v>409653</v>
      </c>
      <c r="C17" s="37">
        <v>255034</v>
      </c>
      <c r="D17" s="38">
        <v>175008</v>
      </c>
      <c r="E17" s="32"/>
      <c r="G17" s="32"/>
      <c r="H17" s="32"/>
      <c r="I17" s="32"/>
      <c r="J17" s="32"/>
      <c r="K17" s="32"/>
      <c r="L17" s="32"/>
      <c r="M17" s="32"/>
      <c r="N17" s="32"/>
    </row>
    <row r="18" spans="2:14" x14ac:dyDescent="0.25">
      <c r="B18" s="36">
        <v>524678</v>
      </c>
      <c r="C18" s="37">
        <v>133808</v>
      </c>
      <c r="D18" s="38">
        <v>305824</v>
      </c>
      <c r="E18" s="32"/>
      <c r="I18" s="32"/>
      <c r="J18" s="32"/>
      <c r="K18" s="32"/>
      <c r="L18" s="32"/>
      <c r="M18" s="32"/>
      <c r="N18" s="32"/>
    </row>
    <row r="19" spans="2:14" x14ac:dyDescent="0.25">
      <c r="B19" s="36">
        <v>356230</v>
      </c>
      <c r="C19" s="37">
        <v>420153</v>
      </c>
      <c r="D19" s="38">
        <v>99377</v>
      </c>
      <c r="E19" s="32"/>
      <c r="F19" s="32"/>
      <c r="G19" s="32"/>
      <c r="H19" s="32"/>
      <c r="I19" s="32"/>
      <c r="J19" s="32"/>
      <c r="K19" s="32"/>
      <c r="L19" s="32"/>
      <c r="M19" s="32"/>
      <c r="N19" s="32"/>
    </row>
    <row r="20" spans="2:14" x14ac:dyDescent="0.25">
      <c r="B20" s="36">
        <v>128345</v>
      </c>
      <c r="C20" s="37">
        <v>330456</v>
      </c>
      <c r="D20" s="38">
        <v>387234</v>
      </c>
      <c r="E20" s="32"/>
      <c r="F20" s="32"/>
      <c r="G20" s="32"/>
      <c r="H20" s="32"/>
      <c r="I20" s="32"/>
      <c r="J20" s="32"/>
      <c r="K20" s="32"/>
      <c r="L20" s="32"/>
      <c r="M20" s="32"/>
      <c r="N20" s="32"/>
    </row>
    <row r="21" spans="2:14" x14ac:dyDescent="0.25">
      <c r="B21" s="36">
        <v>144788</v>
      </c>
      <c r="C21" s="37">
        <v>349129</v>
      </c>
      <c r="D21" s="38">
        <v>436993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</row>
    <row r="22" spans="2:14" x14ac:dyDescent="0.25">
      <c r="B22" s="36">
        <v>401678</v>
      </c>
      <c r="C22" s="37">
        <v>229596</v>
      </c>
      <c r="D22" s="38">
        <v>286432</v>
      </c>
      <c r="E22" s="32"/>
      <c r="F22" s="32"/>
      <c r="H22" s="32"/>
      <c r="I22" s="32"/>
      <c r="J22" s="32"/>
      <c r="K22" s="32"/>
      <c r="L22" s="32"/>
      <c r="M22" s="32"/>
      <c r="N22" s="32"/>
    </row>
    <row r="23" spans="2:14" x14ac:dyDescent="0.25">
      <c r="B23" s="36">
        <v>254678</v>
      </c>
      <c r="C23" s="37">
        <v>244067</v>
      </c>
      <c r="D23" s="38">
        <v>333987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</row>
    <row r="24" spans="2:14" x14ac:dyDescent="0.25">
      <c r="B24" s="39">
        <v>500234</v>
      </c>
      <c r="C24" s="40">
        <v>384085</v>
      </c>
      <c r="D24" s="41">
        <v>167980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</row>
    <row r="25" spans="2:14" x14ac:dyDescent="0.25"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</row>
    <row r="26" spans="2:14" x14ac:dyDescent="0.25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</row>
    <row r="27" spans="2:14" x14ac:dyDescent="0.25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</row>
    <row r="28" spans="2:14" x14ac:dyDescent="0.25"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</row>
    <row r="29" spans="2:14" x14ac:dyDescent="0.25"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</row>
    <row r="30" spans="2:14" x14ac:dyDescent="0.25"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</row>
    <row r="31" spans="2:14" x14ac:dyDescent="0.25"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</row>
    <row r="32" spans="2:14" x14ac:dyDescent="0.25"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</row>
    <row r="33" spans="2:14" x14ac:dyDescent="0.25"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</row>
    <row r="34" spans="2:14" x14ac:dyDescent="0.25">
      <c r="B34" s="32"/>
      <c r="C34" s="32"/>
      <c r="D34" s="32"/>
      <c r="E34" s="32"/>
      <c r="F34" s="32"/>
      <c r="G34" s="118" t="s">
        <v>157</v>
      </c>
      <c r="H34" s="32"/>
      <c r="I34" s="32" t="s">
        <v>158</v>
      </c>
      <c r="J34" s="32"/>
      <c r="K34" s="32"/>
      <c r="L34" s="32"/>
      <c r="M34" s="32"/>
      <c r="N34" s="32"/>
    </row>
    <row r="35" spans="2:14" x14ac:dyDescent="0.25"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</row>
    <row r="36" spans="2:14" x14ac:dyDescent="0.25"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</row>
    <row r="37" spans="2:14" x14ac:dyDescent="0.25"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</row>
    <row r="38" spans="2:14" x14ac:dyDescent="0.25"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</row>
    <row r="39" spans="2:14" x14ac:dyDescent="0.25"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</row>
    <row r="40" spans="2:14" x14ac:dyDescent="0.25"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</row>
    <row r="41" spans="2:14" x14ac:dyDescent="0.25"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</row>
    <row r="42" spans="2:14" x14ac:dyDescent="0.25"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</row>
    <row r="43" spans="2:14" x14ac:dyDescent="0.25"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</row>
    <row r="44" spans="2:14" x14ac:dyDescent="0.25"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</row>
    <row r="45" spans="2:14" x14ac:dyDescent="0.25"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</row>
    <row r="46" spans="2:14" x14ac:dyDescent="0.25"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</row>
    <row r="47" spans="2:14" x14ac:dyDescent="0.25"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</row>
    <row r="48" spans="2:14" x14ac:dyDescent="0.25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</row>
    <row r="49" spans="2:14" x14ac:dyDescent="0.25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</row>
    <row r="50" spans="2:14" x14ac:dyDescent="0.25"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</row>
    <row r="51" spans="2:14" x14ac:dyDescent="0.25"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</row>
    <row r="52" spans="2:14" x14ac:dyDescent="0.25"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</row>
    <row r="53" spans="2:14" x14ac:dyDescent="0.25"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</row>
    <row r="54" spans="2:14" x14ac:dyDescent="0.25"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</row>
    <row r="55" spans="2:14" x14ac:dyDescent="0.25"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</row>
    <row r="56" spans="2:14" x14ac:dyDescent="0.25"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</row>
    <row r="57" spans="2:14" x14ac:dyDescent="0.25"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</row>
    <row r="58" spans="2:14" x14ac:dyDescent="0.25"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</row>
    <row r="59" spans="2:14" x14ac:dyDescent="0.25"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</row>
    <row r="60" spans="2:14" x14ac:dyDescent="0.25"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</row>
    <row r="61" spans="2:14" x14ac:dyDescent="0.25"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</row>
    <row r="62" spans="2:14" x14ac:dyDescent="0.25"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</row>
    <row r="63" spans="2:14" x14ac:dyDescent="0.25"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</row>
    <row r="64" spans="2:14" x14ac:dyDescent="0.25"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</row>
    <row r="65" spans="2:14" x14ac:dyDescent="0.25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</row>
    <row r="66" spans="2:14" x14ac:dyDescent="0.25"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</row>
    <row r="67" spans="2:14" x14ac:dyDescent="0.25"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</row>
    <row r="68" spans="2:14" x14ac:dyDescent="0.25"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</row>
    <row r="69" spans="2:14" x14ac:dyDescent="0.25"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</row>
    <row r="70" spans="2:14" x14ac:dyDescent="0.25"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</row>
    <row r="71" spans="2:14" x14ac:dyDescent="0.25"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</row>
    <row r="72" spans="2:14" x14ac:dyDescent="0.25"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</row>
    <row r="73" spans="2:14" x14ac:dyDescent="0.25"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</row>
    <row r="74" spans="2:14" x14ac:dyDescent="0.25"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</row>
    <row r="75" spans="2:14" x14ac:dyDescent="0.25"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</row>
    <row r="76" spans="2:14" x14ac:dyDescent="0.25"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</row>
    <row r="77" spans="2:14" x14ac:dyDescent="0.25"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</row>
    <row r="78" spans="2:14" x14ac:dyDescent="0.25"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</row>
    <row r="79" spans="2:14" x14ac:dyDescent="0.25"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</row>
    <row r="80" spans="2:14" x14ac:dyDescent="0.25"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</row>
    <row r="81" spans="2:14" x14ac:dyDescent="0.25"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</row>
    <row r="82" spans="2:14" x14ac:dyDescent="0.25"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</row>
    <row r="83" spans="2:14" x14ac:dyDescent="0.25"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</row>
    <row r="84" spans="2:14" x14ac:dyDescent="0.25"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</row>
    <row r="85" spans="2:14" x14ac:dyDescent="0.25"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</row>
    <row r="86" spans="2:14" x14ac:dyDescent="0.25"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</row>
    <row r="87" spans="2:14" x14ac:dyDescent="0.25"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</row>
    <row r="88" spans="2:14" x14ac:dyDescent="0.25"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</row>
    <row r="89" spans="2:14" x14ac:dyDescent="0.25"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</row>
    <row r="90" spans="2:14" x14ac:dyDescent="0.25"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</row>
    <row r="91" spans="2:14" x14ac:dyDescent="0.25"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</row>
    <row r="92" spans="2:14" x14ac:dyDescent="0.25"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</row>
    <row r="93" spans="2:14" x14ac:dyDescent="0.25"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</row>
    <row r="94" spans="2:14" x14ac:dyDescent="0.25"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</row>
    <row r="95" spans="2:14" x14ac:dyDescent="0.25"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</row>
    <row r="96" spans="2:14" x14ac:dyDescent="0.25"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</row>
    <row r="97" spans="2:14" x14ac:dyDescent="0.25"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</row>
    <row r="98" spans="2:14" x14ac:dyDescent="0.25"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</row>
    <row r="99" spans="2:14" x14ac:dyDescent="0.25"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</row>
    <row r="100" spans="2:14" x14ac:dyDescent="0.25"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</row>
    <row r="101" spans="2:14" x14ac:dyDescent="0.25"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</row>
    <row r="102" spans="2:14" x14ac:dyDescent="0.25"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</row>
    <row r="103" spans="2:14" x14ac:dyDescent="0.25"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</row>
    <row r="104" spans="2:14" x14ac:dyDescent="0.25"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</row>
    <row r="105" spans="2:14" x14ac:dyDescent="0.25"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</row>
    <row r="106" spans="2:14" x14ac:dyDescent="0.25"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</row>
    <row r="107" spans="2:14" x14ac:dyDescent="0.25"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</row>
    <row r="108" spans="2:14" x14ac:dyDescent="0.25"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</row>
    <row r="109" spans="2:14" x14ac:dyDescent="0.25"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</row>
    <row r="110" spans="2:14" x14ac:dyDescent="0.25"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</row>
    <row r="111" spans="2:14" x14ac:dyDescent="0.25"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</row>
    <row r="112" spans="2:14" x14ac:dyDescent="0.25"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</row>
    <row r="113" spans="2:14" x14ac:dyDescent="0.25"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</row>
    <row r="114" spans="2:14" x14ac:dyDescent="0.25"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</row>
    <row r="115" spans="2:14" x14ac:dyDescent="0.25"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</row>
    <row r="116" spans="2:14" x14ac:dyDescent="0.25"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</row>
    <row r="117" spans="2:14" x14ac:dyDescent="0.25"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</row>
    <row r="118" spans="2:14" x14ac:dyDescent="0.25"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</row>
    <row r="119" spans="2:14" x14ac:dyDescent="0.25"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</row>
    <row r="120" spans="2:14" x14ac:dyDescent="0.25"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</row>
    <row r="121" spans="2:14" x14ac:dyDescent="0.25"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</row>
    <row r="122" spans="2:14" x14ac:dyDescent="0.25"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</row>
    <row r="123" spans="2:14" x14ac:dyDescent="0.25"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</row>
    <row r="124" spans="2:14" x14ac:dyDescent="0.25"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</row>
    <row r="125" spans="2:14" x14ac:dyDescent="0.25"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</row>
    <row r="126" spans="2:14" x14ac:dyDescent="0.25"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</row>
    <row r="127" spans="2:14" x14ac:dyDescent="0.25"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2:14" x14ac:dyDescent="0.25"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2:14" x14ac:dyDescent="0.25"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2:14" x14ac:dyDescent="0.25"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</row>
    <row r="131" spans="2:14" x14ac:dyDescent="0.25"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2:14" x14ac:dyDescent="0.25"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</row>
    <row r="133" spans="2:14" x14ac:dyDescent="0.25"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</row>
    <row r="134" spans="2:14" x14ac:dyDescent="0.25"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2:14" x14ac:dyDescent="0.25"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</row>
    <row r="136" spans="2:14" x14ac:dyDescent="0.25"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</row>
    <row r="137" spans="2:14" x14ac:dyDescent="0.25"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</row>
    <row r="138" spans="2:14" x14ac:dyDescent="0.25"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</row>
    <row r="139" spans="2:14" x14ac:dyDescent="0.25"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</row>
    <row r="140" spans="2:14" x14ac:dyDescent="0.25"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</row>
    <row r="141" spans="2:14" x14ac:dyDescent="0.25"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</row>
    <row r="142" spans="2:14" x14ac:dyDescent="0.25"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2:14" x14ac:dyDescent="0.25"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</row>
    <row r="144" spans="2:14" x14ac:dyDescent="0.25"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</row>
    <row r="145" spans="2:14" x14ac:dyDescent="0.25"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</row>
    <row r="146" spans="2:14" x14ac:dyDescent="0.25"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2:14" x14ac:dyDescent="0.25"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2:14" x14ac:dyDescent="0.25"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</row>
    <row r="149" spans="2:14" x14ac:dyDescent="0.25"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</row>
    <row r="150" spans="2:14" x14ac:dyDescent="0.25"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</row>
    <row r="151" spans="2:14" x14ac:dyDescent="0.25"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2:14" x14ac:dyDescent="0.25"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</row>
    <row r="153" spans="2:14" x14ac:dyDescent="0.25"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</row>
    <row r="154" spans="2:14" x14ac:dyDescent="0.25"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</row>
    <row r="155" spans="2:14" x14ac:dyDescent="0.25"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</row>
    <row r="156" spans="2:14" x14ac:dyDescent="0.25"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</row>
    <row r="157" spans="2:14" x14ac:dyDescent="0.25"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</row>
    <row r="158" spans="2:14" x14ac:dyDescent="0.25"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</row>
    <row r="159" spans="2:14" x14ac:dyDescent="0.25"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</row>
    <row r="160" spans="2:14" x14ac:dyDescent="0.25"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2:14" x14ac:dyDescent="0.25"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</row>
    <row r="162" spans="2:14" x14ac:dyDescent="0.25"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</row>
    <row r="163" spans="2:14" x14ac:dyDescent="0.25"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</row>
    <row r="164" spans="2:14" x14ac:dyDescent="0.25"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</row>
    <row r="165" spans="2:14" x14ac:dyDescent="0.25"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</row>
    <row r="166" spans="2:14" x14ac:dyDescent="0.25"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</row>
    <row r="167" spans="2:14" x14ac:dyDescent="0.25"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</row>
    <row r="168" spans="2:14" x14ac:dyDescent="0.25"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</row>
    <row r="169" spans="2:14" x14ac:dyDescent="0.25"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</row>
    <row r="170" spans="2:14" x14ac:dyDescent="0.25"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</row>
    <row r="171" spans="2:14" x14ac:dyDescent="0.25"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</row>
    <row r="172" spans="2:14" x14ac:dyDescent="0.25"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</row>
    <row r="173" spans="2:14" x14ac:dyDescent="0.25"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</row>
    <row r="174" spans="2:14" x14ac:dyDescent="0.25"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</row>
    <row r="175" spans="2:14" x14ac:dyDescent="0.25"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</row>
    <row r="176" spans="2:14" x14ac:dyDescent="0.25"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2:14" x14ac:dyDescent="0.25"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</row>
    <row r="178" spans="2:14" x14ac:dyDescent="0.25"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</row>
    <row r="179" spans="2:14" x14ac:dyDescent="0.25"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</row>
    <row r="180" spans="2:14" x14ac:dyDescent="0.25"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</row>
    <row r="181" spans="2:14" x14ac:dyDescent="0.25"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</row>
    <row r="182" spans="2:14" x14ac:dyDescent="0.25"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</row>
    <row r="183" spans="2:14" x14ac:dyDescent="0.25"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</row>
    <row r="184" spans="2:14" x14ac:dyDescent="0.25"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</row>
    <row r="185" spans="2:14" x14ac:dyDescent="0.25"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</row>
    <row r="186" spans="2:14" x14ac:dyDescent="0.25"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</row>
    <row r="187" spans="2:14" x14ac:dyDescent="0.25"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</row>
    <row r="188" spans="2:14" x14ac:dyDescent="0.25"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</row>
    <row r="189" spans="2:14" x14ac:dyDescent="0.25"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</row>
    <row r="190" spans="2:14" x14ac:dyDescent="0.25"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</row>
    <row r="191" spans="2:14" x14ac:dyDescent="0.25"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</row>
    <row r="192" spans="2:14" x14ac:dyDescent="0.25"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</row>
    <row r="193" spans="2:14" x14ac:dyDescent="0.25"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</row>
    <row r="194" spans="2:14" x14ac:dyDescent="0.25"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</row>
    <row r="195" spans="2:14" x14ac:dyDescent="0.25"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</row>
    <row r="196" spans="2:14" x14ac:dyDescent="0.25"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</row>
    <row r="197" spans="2:14" x14ac:dyDescent="0.25"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</row>
    <row r="198" spans="2:14" x14ac:dyDescent="0.25"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</row>
    <row r="199" spans="2:14" x14ac:dyDescent="0.25"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</row>
    <row r="200" spans="2:14" x14ac:dyDescent="0.25"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</row>
    <row r="201" spans="2:14" x14ac:dyDescent="0.25"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</row>
    <row r="202" spans="2:14" x14ac:dyDescent="0.25"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</row>
    <row r="203" spans="2:14" x14ac:dyDescent="0.25"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</row>
    <row r="204" spans="2:14" x14ac:dyDescent="0.25"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</row>
    <row r="205" spans="2:14" x14ac:dyDescent="0.25"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</row>
    <row r="206" spans="2:14" x14ac:dyDescent="0.25"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</row>
    <row r="207" spans="2:14" x14ac:dyDescent="0.25"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</row>
    <row r="208" spans="2:14" x14ac:dyDescent="0.25"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</row>
    <row r="209" spans="2:14" x14ac:dyDescent="0.25"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</row>
    <row r="210" spans="2:14" x14ac:dyDescent="0.25"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2:14" x14ac:dyDescent="0.25"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</row>
    <row r="212" spans="2:14" x14ac:dyDescent="0.25"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</row>
    <row r="213" spans="2:14" x14ac:dyDescent="0.25"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</row>
    <row r="214" spans="2:14" x14ac:dyDescent="0.25"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</row>
    <row r="215" spans="2:14" x14ac:dyDescent="0.25"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</row>
    <row r="216" spans="2:14" x14ac:dyDescent="0.25"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</row>
    <row r="217" spans="2:14" x14ac:dyDescent="0.25"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</row>
    <row r="218" spans="2:14" x14ac:dyDescent="0.25"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</row>
    <row r="219" spans="2:14" x14ac:dyDescent="0.25"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</row>
    <row r="220" spans="2:14" x14ac:dyDescent="0.25"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</row>
    <row r="221" spans="2:14" x14ac:dyDescent="0.25"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</row>
    <row r="222" spans="2:14" x14ac:dyDescent="0.25"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</row>
    <row r="223" spans="2:14" x14ac:dyDescent="0.25"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</row>
    <row r="224" spans="2:14" x14ac:dyDescent="0.25"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</row>
    <row r="225" spans="2:14" x14ac:dyDescent="0.25"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</row>
    <row r="226" spans="2:14" x14ac:dyDescent="0.25"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</row>
    <row r="227" spans="2:14" x14ac:dyDescent="0.25"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</row>
    <row r="228" spans="2:14" x14ac:dyDescent="0.25"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</row>
    <row r="229" spans="2:14" x14ac:dyDescent="0.25"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</row>
    <row r="230" spans="2:14" x14ac:dyDescent="0.25"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</row>
    <row r="231" spans="2:14" x14ac:dyDescent="0.25"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</row>
    <row r="232" spans="2:14" x14ac:dyDescent="0.25"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</row>
    <row r="233" spans="2:14" x14ac:dyDescent="0.25"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</row>
    <row r="234" spans="2:14" x14ac:dyDescent="0.25"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</row>
    <row r="235" spans="2:14" x14ac:dyDescent="0.25"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</row>
    <row r="236" spans="2:14" x14ac:dyDescent="0.25"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</row>
    <row r="237" spans="2:14" x14ac:dyDescent="0.25"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</row>
    <row r="238" spans="2:14" x14ac:dyDescent="0.25"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</row>
    <row r="239" spans="2:14" x14ac:dyDescent="0.25"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</row>
    <row r="240" spans="2:14" x14ac:dyDescent="0.25"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</row>
    <row r="241" spans="2:14" x14ac:dyDescent="0.25"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</row>
    <row r="242" spans="2:14" x14ac:dyDescent="0.25"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</row>
    <row r="243" spans="2:14" x14ac:dyDescent="0.25"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</row>
    <row r="244" spans="2:14" x14ac:dyDescent="0.25"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</row>
    <row r="245" spans="2:14" x14ac:dyDescent="0.25"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</row>
    <row r="246" spans="2:14" x14ac:dyDescent="0.25"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</row>
    <row r="247" spans="2:14" x14ac:dyDescent="0.25"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</row>
    <row r="248" spans="2:14" x14ac:dyDescent="0.25"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</row>
    <row r="249" spans="2:14" x14ac:dyDescent="0.25"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</row>
    <row r="250" spans="2:14" x14ac:dyDescent="0.25"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</row>
    <row r="251" spans="2:14" x14ac:dyDescent="0.25"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</row>
    <row r="252" spans="2:14" x14ac:dyDescent="0.25"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</row>
    <row r="253" spans="2:14" x14ac:dyDescent="0.25"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</row>
    <row r="254" spans="2:14" x14ac:dyDescent="0.25"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</row>
    <row r="255" spans="2:14" x14ac:dyDescent="0.25"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</row>
    <row r="256" spans="2:14" x14ac:dyDescent="0.25"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</row>
    <row r="257" spans="2:14" x14ac:dyDescent="0.25"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</row>
    <row r="258" spans="2:14" x14ac:dyDescent="0.25"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</row>
    <row r="259" spans="2:14" x14ac:dyDescent="0.25"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</row>
    <row r="260" spans="2:14" x14ac:dyDescent="0.25"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</row>
    <row r="261" spans="2:14" x14ac:dyDescent="0.25"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</row>
    <row r="262" spans="2:14" x14ac:dyDescent="0.25"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</row>
    <row r="263" spans="2:14" x14ac:dyDescent="0.25"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</row>
    <row r="264" spans="2:14" x14ac:dyDescent="0.25"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</row>
    <row r="265" spans="2:14" x14ac:dyDescent="0.25"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</row>
    <row r="266" spans="2:14" x14ac:dyDescent="0.25"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</row>
    <row r="267" spans="2:14" x14ac:dyDescent="0.25"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</row>
    <row r="268" spans="2:14" x14ac:dyDescent="0.25"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</row>
    <row r="269" spans="2:14" x14ac:dyDescent="0.25"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</row>
    <row r="270" spans="2:14" x14ac:dyDescent="0.25"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</row>
    <row r="271" spans="2:14" x14ac:dyDescent="0.25"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</row>
    <row r="272" spans="2:14" x14ac:dyDescent="0.25"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</row>
    <row r="273" spans="2:14" x14ac:dyDescent="0.25"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</row>
    <row r="274" spans="2:14" x14ac:dyDescent="0.25"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</row>
    <row r="275" spans="2:14" x14ac:dyDescent="0.25"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</row>
    <row r="276" spans="2:14" x14ac:dyDescent="0.25"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</row>
    <row r="277" spans="2:14" x14ac:dyDescent="0.25"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</row>
    <row r="278" spans="2:14" x14ac:dyDescent="0.25"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</row>
    <row r="279" spans="2:14" x14ac:dyDescent="0.25"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</row>
    <row r="280" spans="2:14" x14ac:dyDescent="0.25"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</row>
    <row r="281" spans="2:14" x14ac:dyDescent="0.25"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</row>
    <row r="282" spans="2:14" x14ac:dyDescent="0.25"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</row>
    <row r="283" spans="2:14" x14ac:dyDescent="0.25"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</row>
    <row r="284" spans="2:14" x14ac:dyDescent="0.25"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</row>
    <row r="285" spans="2:14" x14ac:dyDescent="0.25"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</row>
    <row r="286" spans="2:14" x14ac:dyDescent="0.25"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</row>
    <row r="287" spans="2:14" x14ac:dyDescent="0.25"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</row>
    <row r="288" spans="2:14" x14ac:dyDescent="0.25"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</row>
    <row r="289" spans="2:14" x14ac:dyDescent="0.25"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</row>
    <row r="290" spans="2:14" x14ac:dyDescent="0.25"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</row>
    <row r="291" spans="2:14" x14ac:dyDescent="0.25"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</row>
    <row r="292" spans="2:14" x14ac:dyDescent="0.25"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</row>
    <row r="293" spans="2:14" x14ac:dyDescent="0.25"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</row>
    <row r="294" spans="2:14" x14ac:dyDescent="0.25"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</row>
    <row r="295" spans="2:14" x14ac:dyDescent="0.25"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</row>
    <row r="296" spans="2:14" x14ac:dyDescent="0.25"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</row>
    <row r="297" spans="2:14" x14ac:dyDescent="0.25"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</row>
    <row r="298" spans="2:14" x14ac:dyDescent="0.25"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</row>
    <row r="299" spans="2:14" x14ac:dyDescent="0.25"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</row>
    <row r="300" spans="2:14" x14ac:dyDescent="0.25"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</row>
    <row r="301" spans="2:14" x14ac:dyDescent="0.25"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</row>
    <row r="302" spans="2:14" x14ac:dyDescent="0.25"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</row>
    <row r="303" spans="2:14" x14ac:dyDescent="0.25"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</row>
    <row r="304" spans="2:14" x14ac:dyDescent="0.25"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</row>
    <row r="305" spans="2:14" x14ac:dyDescent="0.25"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</row>
    <row r="306" spans="2:14" x14ac:dyDescent="0.25"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</row>
    <row r="307" spans="2:14" x14ac:dyDescent="0.25"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</row>
    <row r="308" spans="2:14" x14ac:dyDescent="0.25"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</row>
    <row r="309" spans="2:14" x14ac:dyDescent="0.25"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</row>
    <row r="310" spans="2:14" x14ac:dyDescent="0.25"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</row>
    <row r="311" spans="2:14" x14ac:dyDescent="0.25"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</row>
    <row r="312" spans="2:14" x14ac:dyDescent="0.25"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</row>
    <row r="313" spans="2:14" x14ac:dyDescent="0.25"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</row>
    <row r="314" spans="2:14" x14ac:dyDescent="0.25"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</row>
    <row r="315" spans="2:14" x14ac:dyDescent="0.25"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</row>
    <row r="316" spans="2:14" x14ac:dyDescent="0.25"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</row>
    <row r="317" spans="2:14" x14ac:dyDescent="0.25"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</row>
    <row r="318" spans="2:14" x14ac:dyDescent="0.25"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</row>
    <row r="319" spans="2:14" x14ac:dyDescent="0.25"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</row>
    <row r="320" spans="2:14" x14ac:dyDescent="0.25"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</row>
    <row r="321" spans="2:14" x14ac:dyDescent="0.25"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</row>
    <row r="322" spans="2:14" x14ac:dyDescent="0.25"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</row>
    <row r="323" spans="2:14" x14ac:dyDescent="0.25"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</row>
    <row r="324" spans="2:14" x14ac:dyDescent="0.25"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</row>
    <row r="325" spans="2:14" x14ac:dyDescent="0.25"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</row>
    <row r="326" spans="2:14" x14ac:dyDescent="0.25"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</row>
    <row r="327" spans="2:14" x14ac:dyDescent="0.25"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</row>
    <row r="328" spans="2:14" x14ac:dyDescent="0.25"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</row>
    <row r="329" spans="2:14" x14ac:dyDescent="0.25"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</row>
    <row r="330" spans="2:14" x14ac:dyDescent="0.25"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</row>
    <row r="331" spans="2:14" x14ac:dyDescent="0.25"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</row>
    <row r="332" spans="2:14" x14ac:dyDescent="0.25"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</row>
    <row r="333" spans="2:14" x14ac:dyDescent="0.25"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</row>
    <row r="334" spans="2:14" x14ac:dyDescent="0.25"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</row>
    <row r="335" spans="2:14" x14ac:dyDescent="0.25"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</row>
    <row r="336" spans="2:14" x14ac:dyDescent="0.25"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</row>
    <row r="337" spans="2:14" x14ac:dyDescent="0.25"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</row>
    <row r="338" spans="2:14" x14ac:dyDescent="0.25"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</row>
    <row r="339" spans="2:14" x14ac:dyDescent="0.25"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</row>
    <row r="340" spans="2:14" x14ac:dyDescent="0.25"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</row>
    <row r="341" spans="2:14" x14ac:dyDescent="0.25"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</row>
    <row r="342" spans="2:14" x14ac:dyDescent="0.25"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</row>
    <row r="343" spans="2:14" x14ac:dyDescent="0.25"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</row>
    <row r="344" spans="2:14" x14ac:dyDescent="0.25"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</row>
    <row r="345" spans="2:14" x14ac:dyDescent="0.25"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</row>
    <row r="346" spans="2:14" x14ac:dyDescent="0.25"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</row>
    <row r="347" spans="2:14" x14ac:dyDescent="0.25"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</row>
    <row r="348" spans="2:14" x14ac:dyDescent="0.25"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</row>
    <row r="349" spans="2:14" x14ac:dyDescent="0.25"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</row>
    <row r="350" spans="2:14" x14ac:dyDescent="0.25"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</row>
    <row r="351" spans="2:14" x14ac:dyDescent="0.25"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</row>
    <row r="352" spans="2:14" x14ac:dyDescent="0.25"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</row>
    <row r="353" spans="2:14" x14ac:dyDescent="0.25"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</row>
    <row r="354" spans="2:14" x14ac:dyDescent="0.25"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</row>
    <row r="355" spans="2:14" x14ac:dyDescent="0.25"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</row>
    <row r="356" spans="2:14" x14ac:dyDescent="0.25"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</row>
    <row r="357" spans="2:14" x14ac:dyDescent="0.25"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</row>
    <row r="358" spans="2:14" x14ac:dyDescent="0.25"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</row>
    <row r="359" spans="2:14" x14ac:dyDescent="0.25"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</row>
    <row r="360" spans="2:14" x14ac:dyDescent="0.25"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</row>
    <row r="361" spans="2:14" x14ac:dyDescent="0.25"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</row>
    <row r="362" spans="2:14" x14ac:dyDescent="0.25"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</row>
    <row r="363" spans="2:14" x14ac:dyDescent="0.25"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</row>
    <row r="364" spans="2:14" x14ac:dyDescent="0.25"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</row>
    <row r="365" spans="2:14" x14ac:dyDescent="0.25"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</row>
    <row r="366" spans="2:14" x14ac:dyDescent="0.25"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</row>
    <row r="367" spans="2:14" x14ac:dyDescent="0.25"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</row>
    <row r="368" spans="2:14" x14ac:dyDescent="0.25"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</row>
    <row r="369" spans="2:14" x14ac:dyDescent="0.25"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</row>
    <row r="370" spans="2:14" x14ac:dyDescent="0.25"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</row>
    <row r="371" spans="2:14" x14ac:dyDescent="0.25"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</row>
    <row r="372" spans="2:14" x14ac:dyDescent="0.25"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</row>
    <row r="373" spans="2:14" x14ac:dyDescent="0.25"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</row>
    <row r="374" spans="2:14" x14ac:dyDescent="0.25"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</row>
    <row r="375" spans="2:14" x14ac:dyDescent="0.25"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</row>
    <row r="376" spans="2:14" x14ac:dyDescent="0.25"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</row>
    <row r="377" spans="2:14" x14ac:dyDescent="0.25"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</row>
    <row r="378" spans="2:14" x14ac:dyDescent="0.25"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</row>
    <row r="379" spans="2:14" x14ac:dyDescent="0.25"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</row>
    <row r="380" spans="2:14" x14ac:dyDescent="0.25"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</row>
    <row r="381" spans="2:14" x14ac:dyDescent="0.25"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</row>
    <row r="382" spans="2:14" x14ac:dyDescent="0.25"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</row>
    <row r="383" spans="2:14" x14ac:dyDescent="0.25"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</row>
    <row r="384" spans="2:14" x14ac:dyDescent="0.25"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</row>
    <row r="385" spans="2:14" x14ac:dyDescent="0.25"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</row>
    <row r="386" spans="2:14" x14ac:dyDescent="0.25"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</row>
    <row r="387" spans="2:14" x14ac:dyDescent="0.25"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</row>
    <row r="388" spans="2:14" x14ac:dyDescent="0.25"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</row>
    <row r="389" spans="2:14" x14ac:dyDescent="0.25"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</row>
    <row r="390" spans="2:14" x14ac:dyDescent="0.25"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</row>
    <row r="391" spans="2:14" x14ac:dyDescent="0.25"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</row>
    <row r="392" spans="2:14" x14ac:dyDescent="0.25"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</row>
    <row r="393" spans="2:14" x14ac:dyDescent="0.25"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</row>
    <row r="394" spans="2:14" x14ac:dyDescent="0.25"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</row>
    <row r="395" spans="2:14" x14ac:dyDescent="0.25"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</row>
    <row r="396" spans="2:14" x14ac:dyDescent="0.25"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</row>
    <row r="397" spans="2:14" x14ac:dyDescent="0.25"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</row>
    <row r="398" spans="2:14" x14ac:dyDescent="0.25"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</row>
    <row r="399" spans="2:14" x14ac:dyDescent="0.25"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</row>
    <row r="400" spans="2:14" x14ac:dyDescent="0.25"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2:14" x14ac:dyDescent="0.25"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</row>
    <row r="402" spans="2:14" x14ac:dyDescent="0.25"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</row>
    <row r="403" spans="2:14" x14ac:dyDescent="0.25"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</row>
    <row r="404" spans="2:14" x14ac:dyDescent="0.25"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</row>
    <row r="405" spans="2:14" x14ac:dyDescent="0.25"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</row>
    <row r="406" spans="2:14" x14ac:dyDescent="0.25"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</row>
    <row r="407" spans="2:14" x14ac:dyDescent="0.25"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</row>
    <row r="408" spans="2:14" x14ac:dyDescent="0.25"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</row>
    <row r="409" spans="2:14" x14ac:dyDescent="0.25"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</row>
    <row r="410" spans="2:14" x14ac:dyDescent="0.25"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</row>
    <row r="411" spans="2:14" x14ac:dyDescent="0.25"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</row>
    <row r="412" spans="2:14" x14ac:dyDescent="0.25"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</row>
    <row r="413" spans="2:14" x14ac:dyDescent="0.25"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</row>
    <row r="414" spans="2:14" x14ac:dyDescent="0.25"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</row>
    <row r="415" spans="2:14" x14ac:dyDescent="0.25"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</row>
    <row r="416" spans="2:14" x14ac:dyDescent="0.25"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</row>
    <row r="417" spans="2:14" x14ac:dyDescent="0.25"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</row>
    <row r="418" spans="2:14" x14ac:dyDescent="0.25"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</row>
    <row r="419" spans="2:14" x14ac:dyDescent="0.25"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</row>
    <row r="420" spans="2:14" x14ac:dyDescent="0.25"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</row>
    <row r="421" spans="2:14" x14ac:dyDescent="0.25"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</row>
    <row r="422" spans="2:14" x14ac:dyDescent="0.25"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</row>
    <row r="423" spans="2:14" x14ac:dyDescent="0.25"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</row>
    <row r="424" spans="2:14" x14ac:dyDescent="0.25"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</row>
    <row r="425" spans="2:14" x14ac:dyDescent="0.25"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</row>
    <row r="426" spans="2:14" x14ac:dyDescent="0.25"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</row>
    <row r="427" spans="2:14" x14ac:dyDescent="0.25"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</row>
    <row r="428" spans="2:14" x14ac:dyDescent="0.25"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</row>
    <row r="429" spans="2:14" x14ac:dyDescent="0.25"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</row>
    <row r="430" spans="2:14" x14ac:dyDescent="0.25"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</row>
    <row r="431" spans="2:14" x14ac:dyDescent="0.25"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</row>
    <row r="432" spans="2:14" x14ac:dyDescent="0.25"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</row>
    <row r="433" spans="2:14" x14ac:dyDescent="0.25"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  <row r="434" spans="2:14" x14ac:dyDescent="0.25"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</row>
    <row r="435" spans="2:14" x14ac:dyDescent="0.25"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</row>
    <row r="436" spans="2:14" x14ac:dyDescent="0.25"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</row>
    <row r="437" spans="2:14" x14ac:dyDescent="0.25"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</row>
    <row r="438" spans="2:14" x14ac:dyDescent="0.25"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</row>
    <row r="439" spans="2:14" x14ac:dyDescent="0.25"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</row>
    <row r="440" spans="2:14" x14ac:dyDescent="0.25"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</row>
    <row r="441" spans="2:14" x14ac:dyDescent="0.25"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</row>
    <row r="442" spans="2:14" x14ac:dyDescent="0.25"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</row>
    <row r="443" spans="2:14" x14ac:dyDescent="0.25"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</row>
    <row r="444" spans="2:14" x14ac:dyDescent="0.25"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</row>
    <row r="445" spans="2:14" x14ac:dyDescent="0.25"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</row>
    <row r="446" spans="2:14" x14ac:dyDescent="0.25"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</row>
    <row r="447" spans="2:14" x14ac:dyDescent="0.25"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</row>
    <row r="448" spans="2:14" x14ac:dyDescent="0.25"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</row>
    <row r="449" spans="2:14" x14ac:dyDescent="0.25"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</row>
    <row r="450" spans="2:14" x14ac:dyDescent="0.25"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</row>
  </sheetData>
  <mergeCells count="1">
    <mergeCell ref="K4:L4"/>
  </mergeCells>
  <phoneticPr fontId="10" type="noConversion"/>
  <hyperlinks>
    <hyperlink ref="C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8"/>
  <sheetViews>
    <sheetView zoomScale="85" zoomScaleNormal="85" workbookViewId="0">
      <selection activeCell="U24" sqref="U24"/>
    </sheetView>
  </sheetViews>
  <sheetFormatPr defaultColWidth="11.42578125" defaultRowHeight="15" x14ac:dyDescent="0.25"/>
  <cols>
    <col min="2" max="8" width="3.7109375" customWidth="1"/>
    <col min="9" max="9" width="2.85546875" customWidth="1"/>
    <col min="10" max="10" width="1.7109375" customWidth="1"/>
    <col min="11" max="11" width="5" customWidth="1"/>
    <col min="12" max="12" width="6.140625" customWidth="1"/>
    <col min="13" max="13" width="7.7109375" customWidth="1"/>
    <col min="14" max="14" width="5.42578125" customWidth="1"/>
    <col min="15" max="15" width="12.42578125" customWidth="1"/>
    <col min="17" max="17" width="11.5703125" bestFit="1" customWidth="1"/>
    <col min="18" max="18" width="13.5703125" customWidth="1"/>
    <col min="19" max="19" width="14.85546875" customWidth="1"/>
    <col min="20" max="20" width="15.42578125" customWidth="1"/>
    <col min="21" max="21" width="23.7109375" bestFit="1" customWidth="1"/>
  </cols>
  <sheetData>
    <row r="1" spans="1:13" x14ac:dyDescent="0.25">
      <c r="A1" s="22" t="s">
        <v>33</v>
      </c>
      <c r="C1" s="22" t="s">
        <v>34</v>
      </c>
      <c r="L1" s="117" t="s">
        <v>136</v>
      </c>
    </row>
    <row r="3" spans="1:13" x14ac:dyDescent="0.25">
      <c r="B3">
        <f>A4+C2</f>
        <v>0</v>
      </c>
      <c r="C3" s="22">
        <v>1</v>
      </c>
      <c r="D3" s="22">
        <v>2</v>
      </c>
      <c r="E3" s="22">
        <v>3</v>
      </c>
      <c r="F3" s="22">
        <v>4</v>
      </c>
      <c r="G3" s="22">
        <v>5</v>
      </c>
      <c r="H3" s="22">
        <v>6</v>
      </c>
      <c r="K3" s="66" t="s">
        <v>35</v>
      </c>
      <c r="L3" s="66" t="s">
        <v>171</v>
      </c>
      <c r="M3" s="69" t="s">
        <v>0</v>
      </c>
    </row>
    <row r="4" spans="1:13" x14ac:dyDescent="0.25">
      <c r="B4" s="22">
        <v>1</v>
      </c>
      <c r="C4" s="62">
        <f t="dataTable" ref="C4:H9" dt2D="1" dtr="0" r1="A4" r2="C2"/>
        <v>2</v>
      </c>
      <c r="D4" s="63">
        <v>3</v>
      </c>
      <c r="E4" s="63">
        <v>4</v>
      </c>
      <c r="F4" s="63">
        <v>5</v>
      </c>
      <c r="G4" s="63">
        <v>6</v>
      </c>
      <c r="H4" s="42">
        <v>7</v>
      </c>
      <c r="K4" s="67">
        <v>2</v>
      </c>
      <c r="L4" s="67">
        <f>COUNTIF($C$4:$H$9,K4)</f>
        <v>1</v>
      </c>
      <c r="M4" s="70">
        <f>L4/$L$15</f>
        <v>2.7777777777777776E-2</v>
      </c>
    </row>
    <row r="5" spans="1:13" x14ac:dyDescent="0.25">
      <c r="B5" s="22">
        <v>2</v>
      </c>
      <c r="C5" s="55">
        <v>3</v>
      </c>
      <c r="D5" s="54">
        <v>4</v>
      </c>
      <c r="E5" s="54">
        <v>5</v>
      </c>
      <c r="F5" s="54">
        <v>6</v>
      </c>
      <c r="G5" s="54">
        <v>7</v>
      </c>
      <c r="H5" s="46">
        <v>8</v>
      </c>
      <c r="K5" s="23">
        <v>3</v>
      </c>
      <c r="L5" s="23">
        <f t="shared" ref="L5:L14" si="0">COUNTIF($C$4:$H$9,K5)</f>
        <v>2</v>
      </c>
      <c r="M5" s="71">
        <f t="shared" ref="M5:M14" si="1">L5/$L$15</f>
        <v>5.5555555555555552E-2</v>
      </c>
    </row>
    <row r="6" spans="1:13" x14ac:dyDescent="0.25">
      <c r="B6" s="22">
        <v>3</v>
      </c>
      <c r="C6" s="55">
        <v>4</v>
      </c>
      <c r="D6" s="54">
        <v>5</v>
      </c>
      <c r="E6" s="54">
        <v>6</v>
      </c>
      <c r="F6" s="54">
        <v>7</v>
      </c>
      <c r="G6" s="54">
        <v>8</v>
      </c>
      <c r="H6" s="46">
        <v>9</v>
      </c>
      <c r="K6" s="23">
        <v>4</v>
      </c>
      <c r="L6" s="23">
        <f t="shared" si="0"/>
        <v>3</v>
      </c>
      <c r="M6" s="71">
        <f t="shared" si="1"/>
        <v>8.3333333333333329E-2</v>
      </c>
    </row>
    <row r="7" spans="1:13" x14ac:dyDescent="0.25">
      <c r="B7" s="22">
        <v>4</v>
      </c>
      <c r="C7" s="55">
        <v>5</v>
      </c>
      <c r="D7" s="54">
        <v>6</v>
      </c>
      <c r="E7" s="54">
        <v>7</v>
      </c>
      <c r="F7" s="54">
        <v>8</v>
      </c>
      <c r="G7" s="54">
        <v>9</v>
      </c>
      <c r="H7" s="46">
        <v>10</v>
      </c>
      <c r="K7" s="23">
        <v>5</v>
      </c>
      <c r="L7" s="23">
        <f t="shared" si="0"/>
        <v>4</v>
      </c>
      <c r="M7" s="71">
        <f t="shared" si="1"/>
        <v>0.1111111111111111</v>
      </c>
    </row>
    <row r="8" spans="1:13" x14ac:dyDescent="0.25">
      <c r="B8" s="22">
        <v>5</v>
      </c>
      <c r="C8" s="55">
        <v>6</v>
      </c>
      <c r="D8" s="54">
        <v>7</v>
      </c>
      <c r="E8" s="54">
        <v>8</v>
      </c>
      <c r="F8" s="54">
        <v>9</v>
      </c>
      <c r="G8" s="54">
        <v>10</v>
      </c>
      <c r="H8" s="46">
        <v>11</v>
      </c>
      <c r="K8" s="23">
        <v>6</v>
      </c>
      <c r="L8" s="23">
        <f t="shared" si="0"/>
        <v>5</v>
      </c>
      <c r="M8" s="71">
        <f t="shared" si="1"/>
        <v>0.1388888888888889</v>
      </c>
    </row>
    <row r="9" spans="1:13" x14ac:dyDescent="0.25">
      <c r="B9" s="22">
        <v>6</v>
      </c>
      <c r="C9" s="64">
        <v>7</v>
      </c>
      <c r="D9" s="65">
        <v>8</v>
      </c>
      <c r="E9" s="65">
        <v>9</v>
      </c>
      <c r="F9" s="65">
        <v>10</v>
      </c>
      <c r="G9" s="65">
        <v>11</v>
      </c>
      <c r="H9" s="43">
        <v>12</v>
      </c>
      <c r="K9" s="23">
        <v>7</v>
      </c>
      <c r="L9" s="23">
        <f t="shared" si="0"/>
        <v>6</v>
      </c>
      <c r="M9" s="71">
        <f t="shared" si="1"/>
        <v>0.16666666666666666</v>
      </c>
    </row>
    <row r="10" spans="1:13" x14ac:dyDescent="0.25">
      <c r="K10" s="23">
        <v>8</v>
      </c>
      <c r="L10" s="23">
        <f t="shared" si="0"/>
        <v>5</v>
      </c>
      <c r="M10" s="71">
        <f t="shared" si="1"/>
        <v>0.1388888888888889</v>
      </c>
    </row>
    <row r="11" spans="1:13" x14ac:dyDescent="0.25">
      <c r="K11" s="23">
        <v>9</v>
      </c>
      <c r="L11" s="23">
        <f t="shared" si="0"/>
        <v>4</v>
      </c>
      <c r="M11" s="71">
        <f t="shared" si="1"/>
        <v>0.1111111111111111</v>
      </c>
    </row>
    <row r="12" spans="1:13" x14ac:dyDescent="0.25">
      <c r="K12" s="23">
        <v>10</v>
      </c>
      <c r="L12" s="23">
        <f t="shared" si="0"/>
        <v>3</v>
      </c>
      <c r="M12" s="71">
        <f t="shared" si="1"/>
        <v>8.3333333333333329E-2</v>
      </c>
    </row>
    <row r="13" spans="1:13" x14ac:dyDescent="0.25">
      <c r="K13" s="23">
        <v>11</v>
      </c>
      <c r="L13" s="23">
        <f t="shared" si="0"/>
        <v>2</v>
      </c>
      <c r="M13" s="71">
        <f t="shared" si="1"/>
        <v>5.5555555555555552E-2</v>
      </c>
    </row>
    <row r="14" spans="1:13" x14ac:dyDescent="0.25">
      <c r="K14" s="24">
        <v>12</v>
      </c>
      <c r="L14" s="24">
        <f t="shared" si="0"/>
        <v>1</v>
      </c>
      <c r="M14" s="72">
        <f t="shared" si="1"/>
        <v>2.7777777777777776E-2</v>
      </c>
    </row>
    <row r="15" spans="1:13" x14ac:dyDescent="0.25">
      <c r="L15" s="68">
        <f>SUM(L4:L14)</f>
        <v>36</v>
      </c>
    </row>
    <row r="20" spans="3:21" x14ac:dyDescent="0.25">
      <c r="O20" s="13" t="s">
        <v>36</v>
      </c>
      <c r="P20" s="13" t="s">
        <v>37</v>
      </c>
      <c r="Q20" s="13" t="s">
        <v>40</v>
      </c>
      <c r="S20" s="13" t="s">
        <v>146</v>
      </c>
      <c r="T20" s="74" t="s">
        <v>4</v>
      </c>
      <c r="U20" s="74" t="s">
        <v>173</v>
      </c>
    </row>
    <row r="21" spans="3:21" x14ac:dyDescent="0.25">
      <c r="O21" s="19">
        <f>SUMPRODUCT($M$4:$M$14,$K$4:$K$14)</f>
        <v>6.9999999999999991</v>
      </c>
      <c r="P21" s="19">
        <f>VARP(C4:H9)</f>
        <v>5.833333333333333</v>
      </c>
      <c r="Q21" s="19">
        <f>SQRT(P21)</f>
        <v>2.4152294576982398</v>
      </c>
      <c r="S21" s="19">
        <f>AVERAGE(C4:H9)</f>
        <v>7</v>
      </c>
      <c r="T21" s="15">
        <f>MEDIAN(C4:H9)</f>
        <v>7</v>
      </c>
      <c r="U21" s="15">
        <f>MODE(C4:H9)</f>
        <v>7</v>
      </c>
    </row>
    <row r="22" spans="3:21" x14ac:dyDescent="0.25">
      <c r="C22" t="s">
        <v>172</v>
      </c>
      <c r="P22" s="73"/>
    </row>
    <row r="23" spans="3:21" x14ac:dyDescent="0.25">
      <c r="C23">
        <f t="shared" ref="C23:H23" si="2">ABS(C4-$S$21)</f>
        <v>5</v>
      </c>
      <c r="D23">
        <f t="shared" si="2"/>
        <v>4</v>
      </c>
      <c r="E23">
        <f t="shared" si="2"/>
        <v>3</v>
      </c>
      <c r="F23">
        <f t="shared" si="2"/>
        <v>2</v>
      </c>
      <c r="G23">
        <f t="shared" si="2"/>
        <v>1</v>
      </c>
      <c r="H23">
        <f t="shared" si="2"/>
        <v>0</v>
      </c>
      <c r="S23" s="29" t="s">
        <v>17</v>
      </c>
      <c r="T23" s="31" t="s">
        <v>150</v>
      </c>
      <c r="U23" s="13" t="s">
        <v>174</v>
      </c>
    </row>
    <row r="24" spans="3:21" x14ac:dyDescent="0.25">
      <c r="C24">
        <f t="shared" ref="C24:H28" si="3">ABS(C5-$S$21)</f>
        <v>4</v>
      </c>
      <c r="D24">
        <f t="shared" si="3"/>
        <v>3</v>
      </c>
      <c r="E24">
        <f t="shared" si="3"/>
        <v>2</v>
      </c>
      <c r="F24">
        <f t="shared" si="3"/>
        <v>1</v>
      </c>
      <c r="G24">
        <f t="shared" si="3"/>
        <v>0</v>
      </c>
      <c r="H24">
        <f t="shared" si="3"/>
        <v>1</v>
      </c>
      <c r="S24" s="30">
        <f>Q21/S21</f>
        <v>0.34503277967117713</v>
      </c>
      <c r="T24" s="15">
        <f>MAX($C$4:$H$9)-MIN(C4:H9)</f>
        <v>10</v>
      </c>
      <c r="U24" s="19">
        <f>SUM(C23:H28)/36</f>
        <v>1.9444444444444444</v>
      </c>
    </row>
    <row r="25" spans="3:21" x14ac:dyDescent="0.25">
      <c r="C25">
        <f t="shared" si="3"/>
        <v>3</v>
      </c>
      <c r="D25">
        <f t="shared" si="3"/>
        <v>2</v>
      </c>
      <c r="E25">
        <f t="shared" si="3"/>
        <v>1</v>
      </c>
      <c r="F25">
        <f t="shared" si="3"/>
        <v>0</v>
      </c>
      <c r="G25">
        <f t="shared" si="3"/>
        <v>1</v>
      </c>
      <c r="H25">
        <f t="shared" si="3"/>
        <v>2</v>
      </c>
    </row>
    <row r="26" spans="3:21" x14ac:dyDescent="0.25">
      <c r="C26">
        <f t="shared" si="3"/>
        <v>2</v>
      </c>
      <c r="D26">
        <f t="shared" si="3"/>
        <v>1</v>
      </c>
      <c r="E26">
        <f t="shared" si="3"/>
        <v>0</v>
      </c>
      <c r="F26">
        <f t="shared" si="3"/>
        <v>1</v>
      </c>
      <c r="G26">
        <f t="shared" si="3"/>
        <v>2</v>
      </c>
      <c r="H26">
        <f t="shared" si="3"/>
        <v>3</v>
      </c>
    </row>
    <row r="27" spans="3:21" x14ac:dyDescent="0.25">
      <c r="C27">
        <f t="shared" si="3"/>
        <v>1</v>
      </c>
      <c r="D27">
        <f t="shared" si="3"/>
        <v>0</v>
      </c>
      <c r="E27">
        <f t="shared" si="3"/>
        <v>1</v>
      </c>
      <c r="F27">
        <f t="shared" si="3"/>
        <v>2</v>
      </c>
      <c r="G27">
        <f t="shared" si="3"/>
        <v>3</v>
      </c>
      <c r="H27">
        <f t="shared" si="3"/>
        <v>4</v>
      </c>
    </row>
    <row r="28" spans="3:21" x14ac:dyDescent="0.25">
      <c r="C28">
        <f t="shared" si="3"/>
        <v>0</v>
      </c>
      <c r="D28">
        <f t="shared" si="3"/>
        <v>1</v>
      </c>
      <c r="E28">
        <f t="shared" si="3"/>
        <v>2</v>
      </c>
      <c r="F28">
        <f t="shared" si="3"/>
        <v>3</v>
      </c>
      <c r="G28">
        <f t="shared" si="3"/>
        <v>4</v>
      </c>
      <c r="H28">
        <f t="shared" si="3"/>
        <v>5</v>
      </c>
    </row>
  </sheetData>
  <dataConsolidate/>
  <phoneticPr fontId="10" type="noConversion"/>
  <hyperlinks>
    <hyperlink ref="L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zoomScale="85" zoomScaleNormal="85" workbookViewId="0">
      <selection activeCell="R19" sqref="R19"/>
    </sheetView>
  </sheetViews>
  <sheetFormatPr defaultColWidth="11.42578125" defaultRowHeight="15" x14ac:dyDescent="0.25"/>
  <cols>
    <col min="2" max="6" width="3.7109375" customWidth="1"/>
    <col min="7" max="7" width="0.7109375" customWidth="1"/>
    <col min="8" max="8" width="1" customWidth="1"/>
    <col min="9" max="10" width="7.7109375" customWidth="1"/>
    <col min="11" max="11" width="3" customWidth="1"/>
    <col min="12" max="12" width="13.42578125" customWidth="1"/>
  </cols>
  <sheetData>
    <row r="1" spans="1:12" x14ac:dyDescent="0.25">
      <c r="A1" s="22" t="s">
        <v>38</v>
      </c>
      <c r="C1" s="22"/>
      <c r="I1" s="117" t="s">
        <v>136</v>
      </c>
    </row>
    <row r="3" spans="1:12" x14ac:dyDescent="0.25">
      <c r="A3" s="3"/>
      <c r="I3" s="16" t="s">
        <v>175</v>
      </c>
      <c r="J3" s="16" t="s">
        <v>171</v>
      </c>
      <c r="K3" s="3"/>
      <c r="L3" s="3"/>
    </row>
    <row r="4" spans="1:12" x14ac:dyDescent="0.25">
      <c r="B4" s="4">
        <v>2</v>
      </c>
      <c r="C4" s="5">
        <v>6</v>
      </c>
      <c r="D4" s="5">
        <v>6</v>
      </c>
      <c r="E4" s="5">
        <v>2</v>
      </c>
      <c r="F4" s="6">
        <v>8</v>
      </c>
      <c r="H4" s="77"/>
      <c r="I4" s="74">
        <v>2</v>
      </c>
      <c r="J4" s="13">
        <f>COUNTIF($B$4:$F$8,I4)</f>
        <v>2</v>
      </c>
      <c r="K4" s="3"/>
    </row>
    <row r="5" spans="1:12" x14ac:dyDescent="0.25">
      <c r="B5" s="7">
        <v>6</v>
      </c>
      <c r="C5" s="8">
        <v>4</v>
      </c>
      <c r="D5" s="8">
        <v>3</v>
      </c>
      <c r="E5" s="8">
        <v>7</v>
      </c>
      <c r="F5" s="9">
        <v>4</v>
      </c>
      <c r="H5" s="77"/>
      <c r="I5" s="78">
        <v>3</v>
      </c>
      <c r="J5" s="14">
        <f t="shared" ref="J5:J10" si="0">COUNTIF($B$4:$F$8,I5)</f>
        <v>4</v>
      </c>
      <c r="K5" s="3"/>
    </row>
    <row r="6" spans="1:12" x14ac:dyDescent="0.25">
      <c r="B6" s="7">
        <v>4</v>
      </c>
      <c r="C6" s="8">
        <v>3</v>
      </c>
      <c r="D6" s="8">
        <v>4</v>
      </c>
      <c r="E6" s="8">
        <v>5</v>
      </c>
      <c r="F6" s="9">
        <v>3</v>
      </c>
      <c r="I6" s="78">
        <v>4</v>
      </c>
      <c r="J6" s="14">
        <f t="shared" si="0"/>
        <v>8</v>
      </c>
      <c r="K6" s="3"/>
    </row>
    <row r="7" spans="1:12" x14ac:dyDescent="0.25">
      <c r="B7" s="7">
        <v>5</v>
      </c>
      <c r="C7" s="8">
        <v>4</v>
      </c>
      <c r="D7" s="8">
        <v>5</v>
      </c>
      <c r="E7" s="8">
        <v>3</v>
      </c>
      <c r="F7" s="9">
        <v>7</v>
      </c>
      <c r="I7" s="78">
        <v>5</v>
      </c>
      <c r="J7" s="14">
        <f t="shared" si="0"/>
        <v>5</v>
      </c>
      <c r="K7" s="3"/>
    </row>
    <row r="8" spans="1:12" x14ac:dyDescent="0.25">
      <c r="B8" s="10">
        <v>4</v>
      </c>
      <c r="C8" s="11">
        <v>5</v>
      </c>
      <c r="D8" s="11">
        <v>5</v>
      </c>
      <c r="E8" s="11">
        <v>4</v>
      </c>
      <c r="F8" s="12">
        <v>4</v>
      </c>
      <c r="I8" s="78">
        <v>6</v>
      </c>
      <c r="J8" s="14">
        <f t="shared" si="0"/>
        <v>3</v>
      </c>
      <c r="K8" s="3"/>
    </row>
    <row r="9" spans="1:12" x14ac:dyDescent="0.25">
      <c r="D9" s="76"/>
      <c r="I9" s="78">
        <v>7</v>
      </c>
      <c r="J9" s="14">
        <f t="shared" si="0"/>
        <v>2</v>
      </c>
      <c r="K9" s="3"/>
    </row>
    <row r="10" spans="1:12" x14ac:dyDescent="0.25">
      <c r="D10" s="76"/>
      <c r="I10" s="79">
        <v>8</v>
      </c>
      <c r="J10" s="15">
        <f t="shared" si="0"/>
        <v>1</v>
      </c>
      <c r="K10" s="3"/>
    </row>
    <row r="11" spans="1:12" x14ac:dyDescent="0.25">
      <c r="D11" s="76"/>
      <c r="I11" s="3"/>
      <c r="J11" s="3">
        <f>SUM(J4:J10)</f>
        <v>25</v>
      </c>
      <c r="K11" s="3"/>
    </row>
    <row r="12" spans="1:12" x14ac:dyDescent="0.25">
      <c r="D12" s="1"/>
    </row>
    <row r="14" spans="1:12" x14ac:dyDescent="0.25">
      <c r="L14" s="75"/>
    </row>
    <row r="19" spans="12:14" x14ac:dyDescent="0.25">
      <c r="L19" s="13" t="s">
        <v>146</v>
      </c>
      <c r="M19" s="13" t="s">
        <v>4</v>
      </c>
      <c r="N19" s="13" t="s">
        <v>173</v>
      </c>
    </row>
    <row r="20" spans="12:14" x14ac:dyDescent="0.25">
      <c r="L20" s="19">
        <f>AVERAGE(B4:F8)</f>
        <v>4.5199999999999996</v>
      </c>
      <c r="M20" s="80">
        <f>MEDIAN(B4:F8)</f>
        <v>4</v>
      </c>
      <c r="N20" s="80">
        <f>MODE(B4:F8)</f>
        <v>4</v>
      </c>
    </row>
    <row r="23" spans="12:14" x14ac:dyDescent="0.25">
      <c r="L23" s="13" t="s">
        <v>176</v>
      </c>
    </row>
    <row r="24" spans="12:14" x14ac:dyDescent="0.25">
      <c r="L24" s="30">
        <f>SKEW(B4:F8)</f>
        <v>0.45136796317842554</v>
      </c>
    </row>
  </sheetData>
  <phoneticPr fontId="10" type="noConversion"/>
  <hyperlinks>
    <hyperlink ref="I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zoomScale="85" zoomScaleNormal="85" workbookViewId="0">
      <selection activeCell="C2" sqref="C2"/>
    </sheetView>
  </sheetViews>
  <sheetFormatPr defaultColWidth="11.42578125" defaultRowHeight="15" x14ac:dyDescent="0.25"/>
  <cols>
    <col min="4" max="4" width="12" bestFit="1" customWidth="1"/>
  </cols>
  <sheetData>
    <row r="1" spans="1:3" x14ac:dyDescent="0.25">
      <c r="A1" s="22" t="s">
        <v>39</v>
      </c>
      <c r="C1" s="117" t="s">
        <v>136</v>
      </c>
    </row>
    <row r="3" spans="1:3" x14ac:dyDescent="0.25">
      <c r="A3" s="3">
        <v>0</v>
      </c>
      <c r="B3">
        <v>5</v>
      </c>
    </row>
    <row r="4" spans="1:3" x14ac:dyDescent="0.25">
      <c r="A4" s="3">
        <v>1</v>
      </c>
      <c r="B4">
        <v>15</v>
      </c>
    </row>
    <row r="5" spans="1:3" x14ac:dyDescent="0.25">
      <c r="A5" s="3">
        <v>2</v>
      </c>
      <c r="B5">
        <v>25</v>
      </c>
    </row>
    <row r="6" spans="1:3" x14ac:dyDescent="0.25">
      <c r="A6" s="3">
        <v>3</v>
      </c>
      <c r="B6">
        <v>33</v>
      </c>
    </row>
    <row r="7" spans="1:3" x14ac:dyDescent="0.25">
      <c r="A7" s="3">
        <v>4</v>
      </c>
      <c r="B7">
        <v>37</v>
      </c>
    </row>
    <row r="8" spans="1:3" x14ac:dyDescent="0.25">
      <c r="A8" s="3">
        <v>5</v>
      </c>
      <c r="B8">
        <v>40.4</v>
      </c>
    </row>
    <row r="9" spans="1:3" x14ac:dyDescent="0.25">
      <c r="A9" s="3">
        <v>6</v>
      </c>
      <c r="B9">
        <v>40.799999999999997</v>
      </c>
    </row>
    <row r="10" spans="1:3" x14ac:dyDescent="0.25">
      <c r="A10" s="3">
        <v>7</v>
      </c>
      <c r="B10">
        <v>40.799999999999997</v>
      </c>
    </row>
    <row r="11" spans="1:3" x14ac:dyDescent="0.25">
      <c r="A11" s="3">
        <v>8</v>
      </c>
      <c r="B11">
        <v>40.4</v>
      </c>
    </row>
    <row r="12" spans="1:3" x14ac:dyDescent="0.25">
      <c r="A12" s="3">
        <v>9</v>
      </c>
      <c r="B12">
        <v>39.6</v>
      </c>
    </row>
    <row r="13" spans="1:3" x14ac:dyDescent="0.25">
      <c r="A13" s="3">
        <v>10</v>
      </c>
      <c r="B13">
        <v>38.700000000000003</v>
      </c>
    </row>
    <row r="14" spans="1:3" x14ac:dyDescent="0.25">
      <c r="A14" s="3">
        <v>11</v>
      </c>
      <c r="B14">
        <v>37.5</v>
      </c>
    </row>
    <row r="15" spans="1:3" x14ac:dyDescent="0.25">
      <c r="A15" s="3">
        <v>12</v>
      </c>
      <c r="B15">
        <v>36.200000000000003</v>
      </c>
    </row>
    <row r="16" spans="1:3" x14ac:dyDescent="0.25">
      <c r="A16" s="3">
        <v>13</v>
      </c>
      <c r="B16">
        <v>34.799999999999997</v>
      </c>
    </row>
    <row r="17" spans="1:2" x14ac:dyDescent="0.25">
      <c r="A17" s="3">
        <v>14</v>
      </c>
      <c r="B17">
        <v>33.299999999999997</v>
      </c>
    </row>
    <row r="18" spans="1:2" x14ac:dyDescent="0.25">
      <c r="A18" s="3">
        <v>15</v>
      </c>
      <c r="B18">
        <v>31.8</v>
      </c>
    </row>
    <row r="19" spans="1:2" x14ac:dyDescent="0.25">
      <c r="A19" s="3">
        <v>16</v>
      </c>
      <c r="B19">
        <v>30.2</v>
      </c>
    </row>
    <row r="20" spans="1:2" x14ac:dyDescent="0.25">
      <c r="A20" s="3">
        <v>17</v>
      </c>
      <c r="B20">
        <v>28.6</v>
      </c>
    </row>
    <row r="21" spans="1:2" x14ac:dyDescent="0.25">
      <c r="A21" s="3">
        <v>18</v>
      </c>
      <c r="B21">
        <v>27</v>
      </c>
    </row>
    <row r="22" spans="1:2" x14ac:dyDescent="0.25">
      <c r="A22" s="3">
        <v>19</v>
      </c>
      <c r="B22">
        <v>25.5</v>
      </c>
    </row>
    <row r="23" spans="1:2" x14ac:dyDescent="0.25">
      <c r="A23" s="3">
        <v>20</v>
      </c>
      <c r="B23">
        <v>23.9</v>
      </c>
    </row>
    <row r="24" spans="1:2" x14ac:dyDescent="0.25">
      <c r="A24" s="3">
        <v>21</v>
      </c>
      <c r="B24">
        <v>22.4</v>
      </c>
    </row>
    <row r="25" spans="1:2" x14ac:dyDescent="0.25">
      <c r="A25" s="3">
        <v>22</v>
      </c>
      <c r="B25">
        <v>21</v>
      </c>
    </row>
    <row r="26" spans="1:2" x14ac:dyDescent="0.25">
      <c r="A26" s="3">
        <v>23</v>
      </c>
      <c r="B26">
        <v>19.600000000000001</v>
      </c>
    </row>
    <row r="27" spans="1:2" x14ac:dyDescent="0.25">
      <c r="A27" s="3">
        <v>24</v>
      </c>
      <c r="B27">
        <v>18.2</v>
      </c>
    </row>
    <row r="28" spans="1:2" x14ac:dyDescent="0.25">
      <c r="A28" s="3">
        <v>25</v>
      </c>
      <c r="B28">
        <v>16.899999999999999</v>
      </c>
    </row>
    <row r="29" spans="1:2" x14ac:dyDescent="0.25">
      <c r="A29" s="3">
        <v>26</v>
      </c>
      <c r="B29">
        <v>15.7</v>
      </c>
    </row>
    <row r="30" spans="1:2" x14ac:dyDescent="0.25">
      <c r="A30" s="3">
        <v>27</v>
      </c>
      <c r="B30">
        <v>14.5</v>
      </c>
    </row>
    <row r="31" spans="1:2" x14ac:dyDescent="0.25">
      <c r="A31" s="3">
        <v>28</v>
      </c>
      <c r="B31">
        <v>13.4</v>
      </c>
    </row>
    <row r="32" spans="1:2" x14ac:dyDescent="0.25">
      <c r="A32" s="3">
        <v>29</v>
      </c>
      <c r="B32">
        <v>12.4</v>
      </c>
    </row>
    <row r="33" spans="1:2" x14ac:dyDescent="0.25">
      <c r="A33" s="3">
        <v>30</v>
      </c>
      <c r="B33">
        <v>11.4</v>
      </c>
    </row>
    <row r="34" spans="1:2" x14ac:dyDescent="0.25">
      <c r="A34" s="3">
        <v>31</v>
      </c>
      <c r="B34">
        <v>10.4</v>
      </c>
    </row>
    <row r="35" spans="1:2" x14ac:dyDescent="0.25">
      <c r="A35" s="3">
        <v>32</v>
      </c>
      <c r="B35">
        <v>9.6</v>
      </c>
    </row>
    <row r="36" spans="1:2" x14ac:dyDescent="0.25">
      <c r="A36" s="3">
        <v>33</v>
      </c>
      <c r="B36">
        <v>8.8000000000000007</v>
      </c>
    </row>
    <row r="37" spans="1:2" x14ac:dyDescent="0.25">
      <c r="A37" s="3">
        <v>34</v>
      </c>
      <c r="B37">
        <v>8</v>
      </c>
    </row>
    <row r="38" spans="1:2" x14ac:dyDescent="0.25">
      <c r="A38" s="3">
        <v>35</v>
      </c>
      <c r="B38">
        <v>7.3</v>
      </c>
    </row>
    <row r="39" spans="1:2" x14ac:dyDescent="0.25">
      <c r="A39" s="3">
        <v>36</v>
      </c>
      <c r="B39">
        <v>6.7</v>
      </c>
    </row>
    <row r="40" spans="1:2" x14ac:dyDescent="0.25">
      <c r="A40" s="3">
        <v>37</v>
      </c>
      <c r="B40">
        <v>6.1</v>
      </c>
    </row>
    <row r="41" spans="1:2" x14ac:dyDescent="0.25">
      <c r="A41" s="3">
        <v>38</v>
      </c>
      <c r="B41">
        <v>5.5</v>
      </c>
    </row>
    <row r="42" spans="1:2" x14ac:dyDescent="0.25">
      <c r="A42" s="3">
        <v>39</v>
      </c>
      <c r="B42">
        <v>5</v>
      </c>
    </row>
    <row r="43" spans="1:2" x14ac:dyDescent="0.25">
      <c r="A43" s="3">
        <v>40</v>
      </c>
      <c r="B43">
        <v>4.5999999999999996</v>
      </c>
    </row>
    <row r="44" spans="1:2" x14ac:dyDescent="0.25">
      <c r="A44" s="3">
        <v>41</v>
      </c>
      <c r="B44">
        <v>4.0999999999999996</v>
      </c>
    </row>
    <row r="45" spans="1:2" x14ac:dyDescent="0.25">
      <c r="A45" s="3">
        <v>42</v>
      </c>
      <c r="B45">
        <v>3.7</v>
      </c>
    </row>
    <row r="46" spans="1:2" x14ac:dyDescent="0.25">
      <c r="A46" s="3">
        <v>43</v>
      </c>
      <c r="B46">
        <v>3.4</v>
      </c>
    </row>
    <row r="47" spans="1:2" x14ac:dyDescent="0.25">
      <c r="A47" s="3">
        <v>44</v>
      </c>
      <c r="B47">
        <v>3</v>
      </c>
    </row>
    <row r="48" spans="1:2" x14ac:dyDescent="0.25">
      <c r="A48" s="3">
        <v>45</v>
      </c>
      <c r="B48">
        <v>2.7</v>
      </c>
    </row>
    <row r="49" spans="1:2" x14ac:dyDescent="0.25">
      <c r="A49" s="3">
        <v>46</v>
      </c>
      <c r="B49">
        <v>2.5</v>
      </c>
    </row>
    <row r="50" spans="1:2" x14ac:dyDescent="0.25">
      <c r="A50" s="3">
        <v>47</v>
      </c>
      <c r="B50">
        <v>2.2000000000000002</v>
      </c>
    </row>
    <row r="51" spans="1:2" x14ac:dyDescent="0.25">
      <c r="A51" s="3">
        <v>48</v>
      </c>
      <c r="B51">
        <v>2</v>
      </c>
    </row>
    <row r="52" spans="1:2" x14ac:dyDescent="0.25">
      <c r="A52" s="3">
        <v>49</v>
      </c>
      <c r="B52">
        <v>1.8</v>
      </c>
    </row>
    <row r="53" spans="1:2" x14ac:dyDescent="0.25">
      <c r="A53" s="3">
        <v>50</v>
      </c>
      <c r="B53">
        <v>1.6</v>
      </c>
    </row>
  </sheetData>
  <phoneticPr fontId="10" type="noConversion"/>
  <hyperlinks>
    <hyperlink ref="C1" location="Meny!A1" tooltip="Gå til arket &quot;Meny&quot;" display="Hovedmeny"/>
  </hyperlinks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85" zoomScaleNormal="85" workbookViewId="0">
      <selection activeCell="L29" sqref="L29"/>
    </sheetView>
  </sheetViews>
  <sheetFormatPr defaultColWidth="11.42578125" defaultRowHeight="15" x14ac:dyDescent="0.25"/>
  <cols>
    <col min="2" max="2" width="4.28515625" customWidth="1"/>
    <col min="3" max="3" width="10.28515625" customWidth="1"/>
    <col min="4" max="4" width="4.42578125" customWidth="1"/>
    <col min="5" max="5" width="3.5703125" customWidth="1"/>
    <col min="6" max="6" width="1.140625" customWidth="1"/>
    <col min="7" max="7" width="14.28515625" customWidth="1"/>
    <col min="8" max="8" width="13.85546875" customWidth="1"/>
    <col min="9" max="9" width="14.140625" customWidth="1"/>
    <col min="10" max="10" width="13.5703125" customWidth="1"/>
  </cols>
  <sheetData>
    <row r="1" spans="1:16" x14ac:dyDescent="0.25">
      <c r="A1" s="22" t="s">
        <v>101</v>
      </c>
      <c r="C1" s="22" t="s">
        <v>177</v>
      </c>
      <c r="H1" s="117" t="s">
        <v>136</v>
      </c>
    </row>
    <row r="2" spans="1:16" x14ac:dyDescent="0.25">
      <c r="N2" s="54"/>
      <c r="O2" s="54"/>
      <c r="P2" s="54"/>
    </row>
    <row r="3" spans="1:16" x14ac:dyDescent="0.25">
      <c r="B3" s="16" t="s">
        <v>42</v>
      </c>
      <c r="C3" s="16" t="s">
        <v>178</v>
      </c>
      <c r="G3" s="16" t="s">
        <v>175</v>
      </c>
      <c r="H3" s="13" t="s">
        <v>3</v>
      </c>
      <c r="N3" s="54"/>
      <c r="O3" s="54"/>
      <c r="P3" s="54"/>
    </row>
    <row r="4" spans="1:16" x14ac:dyDescent="0.25">
      <c r="B4" s="67">
        <v>1</v>
      </c>
      <c r="C4" s="13">
        <v>3</v>
      </c>
      <c r="G4" s="4">
        <v>3</v>
      </c>
      <c r="H4" s="13">
        <f>COUNTIF($C$4:$C$21,G4)</f>
        <v>1</v>
      </c>
      <c r="N4" s="54"/>
      <c r="O4" s="8"/>
      <c r="P4" s="54"/>
    </row>
    <row r="5" spans="1:16" x14ac:dyDescent="0.25">
      <c r="B5" s="23">
        <v>2</v>
      </c>
      <c r="C5" s="14">
        <v>4</v>
      </c>
      <c r="G5" s="7">
        <v>4</v>
      </c>
      <c r="H5" s="14">
        <f t="shared" ref="H5:H10" si="0">COUNTIF($C$4:$C$21,G5)</f>
        <v>2</v>
      </c>
      <c r="N5" s="54"/>
      <c r="O5" s="8"/>
      <c r="P5" s="54"/>
    </row>
    <row r="6" spans="1:16" x14ac:dyDescent="0.25">
      <c r="B6" s="23">
        <v>3</v>
      </c>
      <c r="C6" s="14">
        <v>4</v>
      </c>
      <c r="G6" s="7">
        <v>5</v>
      </c>
      <c r="H6" s="14">
        <f t="shared" si="0"/>
        <v>2</v>
      </c>
      <c r="N6" s="54"/>
      <c r="O6" s="8"/>
      <c r="P6" s="54"/>
    </row>
    <row r="7" spans="1:16" x14ac:dyDescent="0.25">
      <c r="B7" s="23">
        <v>4</v>
      </c>
      <c r="C7" s="14">
        <v>5</v>
      </c>
      <c r="G7" s="7">
        <v>6</v>
      </c>
      <c r="H7" s="14">
        <f t="shared" si="0"/>
        <v>2</v>
      </c>
      <c r="N7" s="54"/>
      <c r="O7" s="8"/>
      <c r="P7" s="54"/>
    </row>
    <row r="8" spans="1:16" x14ac:dyDescent="0.25">
      <c r="B8" s="23">
        <v>5</v>
      </c>
      <c r="C8" s="14">
        <v>5</v>
      </c>
      <c r="G8" s="7">
        <v>7</v>
      </c>
      <c r="H8" s="14">
        <f t="shared" si="0"/>
        <v>3</v>
      </c>
      <c r="N8" s="54"/>
      <c r="O8" s="8"/>
      <c r="P8" s="54"/>
    </row>
    <row r="9" spans="1:16" x14ac:dyDescent="0.25">
      <c r="B9" s="23">
        <v>6</v>
      </c>
      <c r="C9" s="14">
        <v>6</v>
      </c>
      <c r="G9" s="7">
        <v>8</v>
      </c>
      <c r="H9" s="14">
        <f t="shared" si="0"/>
        <v>5</v>
      </c>
      <c r="N9" s="54"/>
      <c r="O9" s="8"/>
      <c r="P9" s="54"/>
    </row>
    <row r="10" spans="1:16" x14ac:dyDescent="0.25">
      <c r="B10" s="23">
        <v>7</v>
      </c>
      <c r="C10" s="14">
        <v>6</v>
      </c>
      <c r="G10" s="10">
        <v>9</v>
      </c>
      <c r="H10" s="15">
        <f t="shared" si="0"/>
        <v>3</v>
      </c>
      <c r="N10" s="54"/>
      <c r="O10" s="8"/>
      <c r="P10" s="54"/>
    </row>
    <row r="11" spans="1:16" x14ac:dyDescent="0.25">
      <c r="B11" s="23">
        <v>8</v>
      </c>
      <c r="C11" s="14">
        <v>7</v>
      </c>
      <c r="H11" s="54"/>
      <c r="N11" s="54"/>
      <c r="O11" s="8"/>
      <c r="P11" s="54"/>
    </row>
    <row r="12" spans="1:16" x14ac:dyDescent="0.25">
      <c r="B12" s="23">
        <v>9</v>
      </c>
      <c r="C12" s="14">
        <v>7</v>
      </c>
      <c r="D12" s="82"/>
      <c r="H12" s="77">
        <f>SUM(H4:H11)</f>
        <v>18</v>
      </c>
      <c r="N12" s="54"/>
      <c r="O12" s="8"/>
      <c r="P12" s="54"/>
    </row>
    <row r="13" spans="1:16" x14ac:dyDescent="0.25">
      <c r="B13" s="23">
        <v>10</v>
      </c>
      <c r="C13" s="14">
        <v>7</v>
      </c>
      <c r="D13" s="82"/>
      <c r="N13" s="54"/>
      <c r="O13" s="8"/>
      <c r="P13" s="54"/>
    </row>
    <row r="14" spans="1:16" x14ac:dyDescent="0.25">
      <c r="B14" s="23">
        <v>11</v>
      </c>
      <c r="C14" s="14">
        <v>8</v>
      </c>
      <c r="N14" s="54"/>
      <c r="O14" s="8"/>
      <c r="P14" s="54"/>
    </row>
    <row r="15" spans="1:16" x14ac:dyDescent="0.25">
      <c r="B15" s="23">
        <v>12</v>
      </c>
      <c r="C15" s="14">
        <v>8</v>
      </c>
      <c r="N15" s="54"/>
      <c r="O15" s="8"/>
      <c r="P15" s="54"/>
    </row>
    <row r="16" spans="1:16" x14ac:dyDescent="0.25">
      <c r="B16" s="23">
        <v>13</v>
      </c>
      <c r="C16" s="14">
        <v>8</v>
      </c>
      <c r="G16" s="13" t="s">
        <v>46</v>
      </c>
      <c r="H16" s="13" t="s">
        <v>40</v>
      </c>
      <c r="I16" s="13" t="s">
        <v>47</v>
      </c>
      <c r="N16" s="54"/>
      <c r="O16" s="8"/>
      <c r="P16" s="54"/>
    </row>
    <row r="17" spans="2:16" x14ac:dyDescent="0.25">
      <c r="B17" s="23">
        <v>14</v>
      </c>
      <c r="C17" s="14">
        <v>8</v>
      </c>
      <c r="G17" s="30">
        <f>VAR(C4:C21)</f>
        <v>3.5065359477124169</v>
      </c>
      <c r="H17" s="30">
        <f>STDEV(C4:C21)</f>
        <v>1.8725746841481161</v>
      </c>
      <c r="I17" s="30">
        <f>H17/G23</f>
        <v>0.27856482904682717</v>
      </c>
      <c r="N17" s="54"/>
      <c r="O17" s="8"/>
      <c r="P17" s="54"/>
    </row>
    <row r="18" spans="2:16" x14ac:dyDescent="0.25">
      <c r="B18" s="23">
        <v>15</v>
      </c>
      <c r="C18" s="14">
        <v>8</v>
      </c>
      <c r="N18" s="54"/>
      <c r="O18" s="8"/>
      <c r="P18" s="54"/>
    </row>
    <row r="19" spans="2:16" x14ac:dyDescent="0.25">
      <c r="B19" s="23">
        <v>16</v>
      </c>
      <c r="C19" s="14">
        <v>9</v>
      </c>
      <c r="G19" s="13" t="s">
        <v>41</v>
      </c>
      <c r="H19" s="13" t="s">
        <v>43</v>
      </c>
      <c r="I19" s="13" t="s">
        <v>44</v>
      </c>
      <c r="J19" s="74" t="s">
        <v>45</v>
      </c>
      <c r="N19" s="54"/>
      <c r="O19" s="8"/>
      <c r="P19" s="54"/>
    </row>
    <row r="20" spans="2:16" x14ac:dyDescent="0.25">
      <c r="B20" s="23">
        <v>17</v>
      </c>
      <c r="C20" s="14">
        <v>9</v>
      </c>
      <c r="G20" s="15">
        <f>QUARTILE($C$4:$C$21,2)</f>
        <v>7</v>
      </c>
      <c r="H20" s="15">
        <f>QUARTILE($C$4:$C$21,1)</f>
        <v>5.25</v>
      </c>
      <c r="I20" s="15">
        <f>QUARTILE($C$4:$C$21,3)</f>
        <v>8</v>
      </c>
      <c r="J20" s="15">
        <f>I20-H20</f>
        <v>2.75</v>
      </c>
      <c r="N20" s="54"/>
      <c r="O20" s="8"/>
      <c r="P20" s="54"/>
    </row>
    <row r="21" spans="2:16" x14ac:dyDescent="0.25">
      <c r="B21" s="24">
        <v>18</v>
      </c>
      <c r="C21" s="15">
        <v>9</v>
      </c>
      <c r="N21" s="54"/>
      <c r="O21" s="8"/>
      <c r="P21" s="54"/>
    </row>
    <row r="22" spans="2:16" x14ac:dyDescent="0.25">
      <c r="G22" s="13" t="s">
        <v>146</v>
      </c>
      <c r="H22" s="13" t="s">
        <v>173</v>
      </c>
      <c r="J22" s="13" t="s">
        <v>176</v>
      </c>
      <c r="K22" s="114"/>
    </row>
    <row r="23" spans="2:16" x14ac:dyDescent="0.25">
      <c r="G23" s="19">
        <f>AVERAGE($C$4:$C$21)</f>
        <v>6.7222222222222223</v>
      </c>
      <c r="H23" s="15">
        <f>MODE($C$4:$C$21)</f>
        <v>8</v>
      </c>
      <c r="J23" s="30">
        <f>SKEW($C$4:$C$21)</f>
        <v>-0.57383949758215913</v>
      </c>
      <c r="K23" s="115"/>
    </row>
    <row r="25" spans="2:16" x14ac:dyDescent="0.25">
      <c r="G25" s="81"/>
    </row>
  </sheetData>
  <phoneticPr fontId="10" type="noConversion"/>
  <hyperlinks>
    <hyperlink ref="H1" location="Meny!A1" tooltip="Gå til arket &quot;Meny&quot;" display="Hovedmeny"/>
  </hyperlinks>
  <pageMargins left="0.7" right="0.7" top="0.78740157499999996" bottom="0.78740157499999996" header="0.3" footer="0.3"/>
  <pageSetup paperSize="9"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26</vt:i4>
      </vt:variant>
    </vt:vector>
  </HeadingPairs>
  <TitlesOfParts>
    <vt:vector size="26" baseType="lpstr">
      <vt:lpstr>Menu</vt:lpstr>
      <vt:lpstr>Fig 3.1</vt:lpstr>
      <vt:lpstr>Fig 3.2</vt:lpstr>
      <vt:lpstr>Fig 3.3</vt:lpstr>
      <vt:lpstr>Fig 3.4</vt:lpstr>
      <vt:lpstr>Fig 3.5</vt:lpstr>
      <vt:lpstr>Fig 3.7</vt:lpstr>
      <vt:lpstr>Fig 3.8</vt:lpstr>
      <vt:lpstr>Fig 3.10</vt:lpstr>
      <vt:lpstr>Fig 3.12</vt:lpstr>
      <vt:lpstr>Fig 3.14</vt:lpstr>
      <vt:lpstr>Fig 3.16</vt:lpstr>
      <vt:lpstr>Eks hypergeom ford</vt:lpstr>
      <vt:lpstr>Fig 3.17</vt:lpstr>
      <vt:lpstr>Fig 3.18</vt:lpstr>
      <vt:lpstr>Fig 3.19</vt:lpstr>
      <vt:lpstr>Fig 3.20</vt:lpstr>
      <vt:lpstr>Fig 3.25</vt:lpstr>
      <vt:lpstr>Fig 3.26</vt:lpstr>
      <vt:lpstr>Fig 3.29</vt:lpstr>
      <vt:lpstr>Fig 3.30</vt:lpstr>
      <vt:lpstr>Fig 3.33</vt:lpstr>
      <vt:lpstr>Fig 3.34</vt:lpstr>
      <vt:lpstr>Fig 3.35</vt:lpstr>
      <vt:lpstr>Fig 3.36</vt:lpstr>
      <vt:lpstr>Fig 3.37</vt:lpstr>
    </vt:vector>
  </TitlesOfParts>
  <Company>HiNT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IT-Tjenesten</dc:creator>
  <cp:lastModifiedBy>Emilie Hartmann-Petersen</cp:lastModifiedBy>
  <dcterms:created xsi:type="dcterms:W3CDTF">2007-03-30T12:23:21Z</dcterms:created>
  <dcterms:modified xsi:type="dcterms:W3CDTF">2012-06-29T12:33:23Z</dcterms:modified>
</cp:coreProperties>
</file>