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10" yWindow="660" windowWidth="2955" windowHeight="4590" tabRatio="901"/>
  </bookViews>
  <sheets>
    <sheet name="Opg 3.1" sheetId="28" r:id="rId1"/>
    <sheet name="Opg 3.2" sheetId="50" r:id="rId2"/>
    <sheet name="Opg 3.3" sheetId="29" r:id="rId3"/>
    <sheet name="Opg 3.4" sheetId="31" r:id="rId4"/>
    <sheet name="Opg  3.5" sheetId="30" r:id="rId5"/>
    <sheet name="Opg 3.8" sheetId="51" r:id="rId6"/>
    <sheet name="Opg 3.9" sheetId="42" r:id="rId7"/>
    <sheet name="Opg 3.10" sheetId="49" r:id="rId8"/>
    <sheet name="Opg 3.11" sheetId="52" r:id="rId9"/>
  </sheets>
  <calcPr calcId="145621"/>
</workbook>
</file>

<file path=xl/calcChain.xml><?xml version="1.0" encoding="utf-8"?>
<calcChain xmlns="http://schemas.openxmlformats.org/spreadsheetml/2006/main">
  <c r="F11" i="52" l="1"/>
  <c r="E13" i="52" s="1"/>
  <c r="C8" i="52"/>
  <c r="E9" i="52" s="1"/>
  <c r="C7" i="52"/>
  <c r="B6" i="51"/>
  <c r="B7" i="51" s="1"/>
  <c r="B3" i="51"/>
  <c r="D9" i="50"/>
  <c r="D10" i="50"/>
  <c r="D11" i="50"/>
  <c r="D8" i="50"/>
  <c r="E4" i="50"/>
  <c r="D4" i="50"/>
  <c r="D12" i="50" l="1"/>
  <c r="E6" i="52"/>
  <c r="C12" i="49"/>
  <c r="C11" i="49"/>
  <c r="C10" i="49"/>
  <c r="C9" i="49"/>
  <c r="C8" i="49"/>
  <c r="E10" i="49" s="1"/>
  <c r="C7" i="49"/>
  <c r="E7" i="49" s="1"/>
  <c r="C7" i="42"/>
  <c r="E7" i="42" s="1"/>
  <c r="C8" i="42"/>
  <c r="E10" i="42" s="1"/>
  <c r="C9" i="42"/>
  <c r="E13" i="42" s="1"/>
  <c r="C10" i="42"/>
  <c r="C11" i="42"/>
  <c r="E16" i="42" s="1"/>
  <c r="C9" i="31"/>
  <c r="C10" i="31"/>
  <c r="C8" i="31"/>
  <c r="C12" i="31" s="1"/>
  <c r="C6" i="29"/>
  <c r="C7" i="29"/>
  <c r="C8" i="29"/>
  <c r="C9" i="29"/>
  <c r="F6" i="29" s="1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5" i="29"/>
  <c r="F5" i="29" s="1"/>
  <c r="B21" i="30"/>
  <c r="B23" i="30" s="1"/>
  <c r="C8" i="30"/>
  <c r="C9" i="30"/>
  <c r="C10" i="30"/>
  <c r="C11" i="30"/>
  <c r="C12" i="30"/>
  <c r="C13" i="30"/>
  <c r="C14" i="30"/>
  <c r="C15" i="30"/>
  <c r="C16" i="30"/>
  <c r="C17" i="30"/>
  <c r="C7" i="30"/>
  <c r="M21" i="28"/>
  <c r="J20" i="28"/>
  <c r="I20" i="28"/>
  <c r="I26" i="28"/>
  <c r="I23" i="28"/>
  <c r="I17" i="28"/>
  <c r="C30" i="28" s="1"/>
  <c r="J17" i="28"/>
  <c r="K17" i="28"/>
  <c r="J4" i="28"/>
  <c r="J5" i="28"/>
  <c r="J6" i="28"/>
  <c r="J7" i="28"/>
  <c r="J8" i="28"/>
  <c r="J9" i="28"/>
  <c r="J10" i="28"/>
  <c r="J11" i="28"/>
  <c r="J12" i="28"/>
  <c r="K20" i="28"/>
  <c r="B29" i="28"/>
  <c r="E29" i="28"/>
  <c r="C29" i="28"/>
  <c r="B37" i="28"/>
  <c r="B35" i="28"/>
  <c r="B33" i="28"/>
  <c r="B31" i="28"/>
  <c r="F38" i="28"/>
  <c r="D38" i="28"/>
  <c r="F37" i="28"/>
  <c r="D37" i="28"/>
  <c r="F36" i="28"/>
  <c r="D36" i="28"/>
  <c r="F35" i="28"/>
  <c r="D35" i="28"/>
  <c r="F34" i="28"/>
  <c r="D34" i="28"/>
  <c r="F33" i="28"/>
  <c r="D33" i="28"/>
  <c r="F32" i="28"/>
  <c r="D32" i="28"/>
  <c r="F31" i="28"/>
  <c r="D31" i="28"/>
  <c r="F30" i="28"/>
  <c r="D30" i="28"/>
  <c r="F29" i="28"/>
  <c r="D29" i="28"/>
  <c r="B38" i="28"/>
  <c r="B36" i="28"/>
  <c r="B34" i="28"/>
  <c r="B32" i="28"/>
  <c r="B30" i="28"/>
  <c r="E38" i="28"/>
  <c r="C38" i="28"/>
  <c r="E37" i="28"/>
  <c r="C37" i="28"/>
  <c r="E36" i="28"/>
  <c r="C36" i="28"/>
  <c r="E35" i="28"/>
  <c r="C35" i="28"/>
  <c r="E34" i="28"/>
  <c r="C34" i="28"/>
  <c r="E33" i="28"/>
  <c r="C33" i="28"/>
  <c r="E32" i="28"/>
  <c r="C32" i="28"/>
  <c r="E31" i="28"/>
  <c r="C31" i="28"/>
  <c r="E30" i="28"/>
  <c r="E13" i="49"/>
  <c r="J23" i="28" l="1"/>
  <c r="J13" i="28"/>
  <c r="K9" i="28" s="1"/>
  <c r="K5" i="28"/>
  <c r="K8" i="28"/>
  <c r="K4" i="28"/>
  <c r="K6" i="28"/>
  <c r="K12" i="28" l="1"/>
  <c r="K11" i="28"/>
  <c r="K10" i="28"/>
  <c r="K7" i="28"/>
  <c r="M17" i="28" s="1"/>
  <c r="L10" i="28" l="1"/>
  <c r="L12" i="28"/>
  <c r="L9" i="28"/>
  <c r="L11" i="28"/>
  <c r="L6" i="28"/>
  <c r="L5" i="28"/>
  <c r="L4" i="28"/>
  <c r="L8" i="28"/>
  <c r="L7" i="28"/>
  <c r="M20" i="28" l="1"/>
</calcChain>
</file>

<file path=xl/sharedStrings.xml><?xml version="1.0" encoding="utf-8"?>
<sst xmlns="http://schemas.openxmlformats.org/spreadsheetml/2006/main" count="83" uniqueCount="67">
  <si>
    <t>p</t>
  </si>
  <si>
    <t>Varians</t>
  </si>
  <si>
    <t>Median</t>
  </si>
  <si>
    <t>CV</t>
  </si>
  <si>
    <t>x</t>
  </si>
  <si>
    <t>s</t>
  </si>
  <si>
    <r>
      <rPr>
        <i/>
        <sz val="11"/>
        <color indexed="8"/>
        <rFont val="Calibri"/>
        <family val="2"/>
      </rPr>
      <t>s</t>
    </r>
    <r>
      <rPr>
        <vertAlign val="superscript"/>
        <sz val="11"/>
        <color indexed="8"/>
        <rFont val="Calibri"/>
        <family val="2"/>
      </rPr>
      <t>2</t>
    </r>
  </si>
  <si>
    <t>Forventning</t>
  </si>
  <si>
    <r>
      <t>(</t>
    </r>
    <r>
      <rPr>
        <i/>
        <sz val="11"/>
        <color indexed="8"/>
        <rFont val="Calibri"/>
        <family val="2"/>
      </rPr>
      <t>x</t>
    </r>
    <r>
      <rPr>
        <i/>
        <vertAlign val="subscript"/>
        <sz val="11"/>
        <color indexed="8"/>
        <rFont val="Calibri"/>
        <family val="2"/>
      </rPr>
      <t>i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indexed="8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indexed="8"/>
        <rFont val="Calibri"/>
        <family val="2"/>
      </rPr>
      <t>2</t>
    </r>
  </si>
  <si>
    <r>
      <t xml:space="preserve">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>)</t>
    </r>
  </si>
  <si>
    <t>lambda =</t>
  </si>
  <si>
    <r>
      <t xml:space="preserve">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>&lt;=7)</t>
    </r>
  </si>
  <si>
    <r>
      <t xml:space="preserve">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X&gt;</t>
    </r>
    <r>
      <rPr>
        <sz val="11"/>
        <color theme="1"/>
        <rFont val="Calibri"/>
        <family val="2"/>
        <scheme val="minor"/>
      </rPr>
      <t>=8)</t>
    </r>
  </si>
  <si>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 = </t>
    </r>
  </si>
  <si>
    <t>a)</t>
  </si>
  <si>
    <t xml:space="preserve">b) </t>
  </si>
  <si>
    <r>
      <rPr>
        <i/>
        <sz val="11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 xml:space="preserve"> = </t>
    </r>
  </si>
  <si>
    <r>
      <rPr>
        <i/>
        <sz val="11"/>
        <color indexed="8"/>
        <rFont val="Calibri"/>
        <family val="2"/>
      </rPr>
      <t>M</t>
    </r>
    <r>
      <rPr>
        <sz val="11"/>
        <color theme="1"/>
        <rFont val="Calibri"/>
        <family val="2"/>
        <scheme val="minor"/>
      </rPr>
      <t xml:space="preserve"> = </t>
    </r>
  </si>
  <si>
    <r>
      <rPr>
        <i/>
        <sz val="11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 xml:space="preserve"> = </t>
    </r>
  </si>
  <si>
    <t>Hypergeometrisk fordeling</t>
  </si>
  <si>
    <t>Sum:</t>
  </si>
  <si>
    <t>m</t>
  </si>
  <si>
    <t>Normalfordeling</t>
  </si>
  <si>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&lt; 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>)</t>
    </r>
  </si>
  <si>
    <t>M =</t>
  </si>
  <si>
    <t>n =</t>
  </si>
  <si>
    <t>c)</t>
  </si>
  <si>
    <t>b)</t>
  </si>
  <si>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&lt; 350)</t>
    </r>
  </si>
  <si>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&gt; 387)</t>
    </r>
  </si>
  <si>
    <r>
      <t xml:space="preserve">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(340 &lt; x &lt; 370)  U  P(400 &lt; x &lt; 420)</t>
    </r>
  </si>
  <si>
    <t>P(X = 2)</t>
  </si>
  <si>
    <t>a)         p(blå) =</t>
  </si>
  <si>
    <t>P(X &lt;= 3)</t>
  </si>
  <si>
    <t>b)        N =</t>
  </si>
  <si>
    <t>P(X &lt;= 3) =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</si>
  <si>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= </t>
    </r>
  </si>
  <si>
    <r>
      <t xml:space="preserve"> </t>
    </r>
    <r>
      <rPr>
        <i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</si>
  <si>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 xml:space="preserve">  P(X &gt; 800) = </t>
  </si>
  <si>
    <t xml:space="preserve">a)    P(X &lt; 800) = </t>
  </si>
  <si>
    <r>
      <t xml:space="preserve">a)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&lt; 19,4)</t>
    </r>
  </si>
  <si>
    <r>
      <t xml:space="preserve">b)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(x &lt; 16,8)</t>
    </r>
  </si>
  <si>
    <r>
      <t xml:space="preserve">c)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(x &gt; 20,1)</t>
    </r>
  </si>
  <si>
    <r>
      <t xml:space="preserve">d)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(16,9 &lt; x &lt; 20,7)</t>
    </r>
  </si>
  <si>
    <r>
      <t xml:space="preserve">a)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&gt; 2,5)</t>
    </r>
  </si>
  <si>
    <r>
      <t xml:space="preserve">a)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 xml:space="preserve">(1,5 &lt; </t>
    </r>
    <r>
      <rPr>
        <i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 xml:space="preserve"> &lt; 2,5)</t>
    </r>
  </si>
  <si>
    <r>
      <t xml:space="preserve">c)                        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</si>
  <si>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   </t>
    </r>
    <r>
      <rPr>
        <i/>
        <sz val="11"/>
        <color indexed="8"/>
        <rFont val="Calibri"/>
        <family val="2"/>
      </rPr>
      <t>P</t>
    </r>
    <r>
      <rPr>
        <sz val="11"/>
        <color theme="1"/>
        <rFont val="Calibri"/>
        <family val="2"/>
        <scheme val="minor"/>
      </rPr>
      <t>(</t>
    </r>
    <r>
      <rPr>
        <i/>
        <sz val="11"/>
        <color indexed="8"/>
        <rFont val="Calibri"/>
        <family val="2"/>
      </rPr>
      <t>X</t>
    </r>
    <r>
      <rPr>
        <i/>
        <vertAlign val="subscript"/>
        <sz val="11"/>
        <color indexed="8"/>
        <rFont val="Calibri"/>
        <family val="2"/>
      </rPr>
      <t>mid</t>
    </r>
    <r>
      <rPr>
        <sz val="11"/>
        <color theme="1"/>
        <rFont val="Calibri"/>
        <family val="2"/>
        <scheme val="minor"/>
      </rPr>
      <t xml:space="preserve"> &gt; 2,5)</t>
    </r>
  </si>
  <si>
    <t>Opgave 3.1</t>
  </si>
  <si>
    <t>Datasæt</t>
  </si>
  <si>
    <t>Værdi</t>
  </si>
  <si>
    <t>Antal</t>
  </si>
  <si>
    <t>Gennemsnit</t>
  </si>
  <si>
    <t>Typetal</t>
  </si>
  <si>
    <t>Variationsbredde</t>
  </si>
  <si>
    <t>Gennemsnitlig afvigelse</t>
  </si>
  <si>
    <t>Skævhed</t>
  </si>
  <si>
    <t>Opgave 3.2</t>
  </si>
  <si>
    <t>Opgave 3.3</t>
  </si>
  <si>
    <t>Binomialfordeling</t>
  </si>
  <si>
    <t>Opgave 3.4</t>
  </si>
  <si>
    <t>Opgave 3.5</t>
  </si>
  <si>
    <t>Opgave 3.8</t>
  </si>
  <si>
    <t>Opgave 3.9</t>
  </si>
  <si>
    <t>Opgave 3.10</t>
  </si>
  <si>
    <t>Opgave 3.11</t>
  </si>
  <si>
    <t>For beregning af gennemsnitlig afvigelse: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</si>
</sst>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"/>
    <numFmt numFmtId="166" formatCode="0.000000"/>
    <numFmt numFmtId="167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sz val="10"/>
      <color indexed="8"/>
      <name val="Calibri"/>
      <family val="2"/>
    </font>
    <font>
      <vertAlign val="superscript"/>
      <sz val="11"/>
      <color indexed="8"/>
      <name val="Calibri"/>
      <family val="2"/>
    </font>
    <font>
      <i/>
      <vertAlign val="subscript"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167" fontId="0" fillId="0" borderId="11" xfId="0" applyNumberForma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0" fillId="0" borderId="9" xfId="0" applyFill="1" applyBorder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12" xfId="0" applyFont="1" applyFill="1" applyBorder="1"/>
    <xf numFmtId="2" fontId="0" fillId="0" borderId="11" xfId="0" applyNumberFormat="1" applyBorder="1"/>
    <xf numFmtId="2" fontId="0" fillId="0" borderId="10" xfId="0" applyNumberFormat="1" applyBorder="1"/>
    <xf numFmtId="2" fontId="0" fillId="0" borderId="9" xfId="0" applyNumberFormat="1" applyBorder="1"/>
    <xf numFmtId="0" fontId="2" fillId="0" borderId="9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67" fontId="0" fillId="0" borderId="9" xfId="0" applyNumberFormat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67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9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'Opg 3.1'!$I$4:$I$12</c:f>
              <c:numCache>
                <c:formatCode>General</c:formatCode>
                <c:ptCount val="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</c:numCache>
            </c:numRef>
          </c:cat>
          <c:val>
            <c:numRef>
              <c:f>'Opg 3.1'!$J$4:$J$12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16320"/>
        <c:axId val="143446784"/>
      </c:barChart>
      <c:catAx>
        <c:axId val="1434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446784"/>
        <c:crosses val="autoZero"/>
        <c:auto val="1"/>
        <c:lblAlgn val="ctr"/>
        <c:lblOffset val="100"/>
        <c:noMultiLvlLbl val="0"/>
      </c:catAx>
      <c:valAx>
        <c:axId val="143446784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crossAx val="14341632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'Opg 3.1'!$I$4:$I$12</c:f>
              <c:numCache>
                <c:formatCode>General</c:formatCode>
                <c:ptCount val="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</c:numCache>
            </c:numRef>
          </c:cat>
          <c:val>
            <c:numRef>
              <c:f>'Opg 3.1'!$K$4:$K$12</c:f>
              <c:numCache>
                <c:formatCode>0.00</c:formatCode>
                <c:ptCount val="9"/>
                <c:pt idx="0">
                  <c:v>0.06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0.2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0.12</c:v>
                </c:pt>
                <c:pt idx="7">
                  <c:v>0.1</c:v>
                </c:pt>
                <c:pt idx="8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57728"/>
        <c:axId val="144459264"/>
      </c:barChart>
      <c:catAx>
        <c:axId val="1444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459264"/>
        <c:crosses val="autoZero"/>
        <c:auto val="1"/>
        <c:lblAlgn val="ctr"/>
        <c:lblOffset val="100"/>
        <c:noMultiLvlLbl val="0"/>
      </c:catAx>
      <c:valAx>
        <c:axId val="144459264"/>
        <c:scaling>
          <c:orientation val="minMax"/>
          <c:max val="0.2"/>
        </c:scaling>
        <c:delete val="0"/>
        <c:axPos val="l"/>
        <c:numFmt formatCode="0.00" sourceLinked="1"/>
        <c:majorTickMark val="out"/>
        <c:minorTickMark val="none"/>
        <c:tickLblPos val="nextTo"/>
        <c:crossAx val="144457728"/>
        <c:crosses val="autoZero"/>
        <c:crossBetween val="between"/>
        <c:majorUnit val="0.05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'Opg  3.5'!$B$7:$B$17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'Opg  3.5'!$C$7:$C$17</c:f>
              <c:numCache>
                <c:formatCode>0.000</c:formatCode>
                <c:ptCount val="11"/>
                <c:pt idx="0">
                  <c:v>3.0197383422318501E-2</c:v>
                </c:pt>
                <c:pt idx="1">
                  <c:v>0.10569084197811476</c:v>
                </c:pt>
                <c:pt idx="2">
                  <c:v>0.1849589734617009</c:v>
                </c:pt>
                <c:pt idx="3">
                  <c:v>0.21578546903865098</c:v>
                </c:pt>
                <c:pt idx="4">
                  <c:v>0.18881228540881961</c:v>
                </c:pt>
                <c:pt idx="5">
                  <c:v>0.13216859978617371</c:v>
                </c:pt>
                <c:pt idx="6">
                  <c:v>7.7098349875268049E-2</c:v>
                </c:pt>
                <c:pt idx="7">
                  <c:v>3.8549174937634018E-2</c:v>
                </c:pt>
                <c:pt idx="8">
                  <c:v>1.6865264035214881E-2</c:v>
                </c:pt>
                <c:pt idx="9">
                  <c:v>6.558713791472443E-3</c:v>
                </c:pt>
                <c:pt idx="10">
                  <c:v>2.2955498270153577E-3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569472"/>
        <c:axId val="144571008"/>
      </c:barChart>
      <c:catAx>
        <c:axId val="1445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71008"/>
        <c:crosses val="autoZero"/>
        <c:auto val="1"/>
        <c:lblAlgn val="ctr"/>
        <c:lblOffset val="100"/>
        <c:noMultiLvlLbl val="0"/>
      </c:catAx>
      <c:valAx>
        <c:axId val="144571008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crossAx val="14456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1</xdr:row>
      <xdr:rowOff>76200</xdr:rowOff>
    </xdr:from>
    <xdr:to>
      <xdr:col>18</xdr:col>
      <xdr:colOff>314325</xdr:colOff>
      <xdr:row>13</xdr:row>
      <xdr:rowOff>114300</xdr:rowOff>
    </xdr:to>
    <xdr:graphicFrame macro="">
      <xdr:nvGraphicFramePr>
        <xdr:cNvPr id="57357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504825</xdr:colOff>
      <xdr:row>14</xdr:row>
      <xdr:rowOff>133350</xdr:rowOff>
    </xdr:from>
    <xdr:to>
      <xdr:col>18</xdr:col>
      <xdr:colOff>323850</xdr:colOff>
      <xdr:row>26</xdr:row>
      <xdr:rowOff>171450</xdr:rowOff>
    </xdr:to>
    <xdr:graphicFrame macro="">
      <xdr:nvGraphicFramePr>
        <xdr:cNvPr id="57358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104775</xdr:rowOff>
    </xdr:from>
    <xdr:to>
      <xdr:col>8</xdr:col>
      <xdr:colOff>533400</xdr:colOff>
      <xdr:row>18</xdr:row>
      <xdr:rowOff>47625</xdr:rowOff>
    </xdr:to>
    <xdr:graphicFrame macro="">
      <xdr:nvGraphicFramePr>
        <xdr:cNvPr id="6042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="85" zoomScaleNormal="85" workbookViewId="0">
      <selection activeCell="L22" sqref="L22"/>
    </sheetView>
  </sheetViews>
  <sheetFormatPr defaultColWidth="11.42578125" defaultRowHeight="15" x14ac:dyDescent="0.25"/>
  <cols>
    <col min="1" max="1" width="7.85546875" customWidth="1"/>
    <col min="2" max="6" width="4.28515625" customWidth="1"/>
    <col min="7" max="7" width="1.42578125" customWidth="1"/>
    <col min="8" max="8" width="6.28515625" customWidth="1"/>
    <col min="9" max="9" width="17.7109375" customWidth="1"/>
    <col min="10" max="10" width="14.7109375" customWidth="1"/>
    <col min="11" max="11" width="11.28515625" customWidth="1"/>
    <col min="12" max="12" width="10.7109375" customWidth="1"/>
    <col min="13" max="13" width="13.28515625" customWidth="1"/>
  </cols>
  <sheetData>
    <row r="1" spans="1:13" x14ac:dyDescent="0.25">
      <c r="A1" s="59" t="s">
        <v>48</v>
      </c>
      <c r="B1" s="59"/>
    </row>
    <row r="3" spans="1:13" ht="18.75" x14ac:dyDescent="0.35">
      <c r="B3" s="38" t="s">
        <v>49</v>
      </c>
      <c r="C3" s="39"/>
      <c r="D3" s="39"/>
      <c r="E3" s="39"/>
      <c r="F3" s="40"/>
      <c r="I3" s="6" t="s">
        <v>50</v>
      </c>
      <c r="J3" s="6" t="s">
        <v>51</v>
      </c>
      <c r="K3" s="9" t="s">
        <v>0</v>
      </c>
      <c r="L3" s="6" t="s">
        <v>8</v>
      </c>
    </row>
    <row r="4" spans="1:13" x14ac:dyDescent="0.25">
      <c r="B4" s="21">
        <v>12</v>
      </c>
      <c r="C4" s="22">
        <v>11</v>
      </c>
      <c r="D4" s="22">
        <v>13</v>
      </c>
      <c r="E4" s="22">
        <v>12</v>
      </c>
      <c r="F4" s="16">
        <v>10</v>
      </c>
      <c r="I4" s="26">
        <v>8</v>
      </c>
      <c r="J4" s="26">
        <f t="shared" ref="J4:J12" si="0">COUNTIF($B$4:$F$13,I4)</f>
        <v>3</v>
      </c>
      <c r="K4" s="36">
        <f t="shared" ref="K4:K12" si="1">J4/$J$13</f>
        <v>0.06</v>
      </c>
      <c r="L4" s="36">
        <f>(I4-$M$17)^2</f>
        <v>14.89960000000001</v>
      </c>
    </row>
    <row r="5" spans="1:13" x14ac:dyDescent="0.25">
      <c r="B5" s="20">
        <v>15</v>
      </c>
      <c r="C5" s="19">
        <v>10</v>
      </c>
      <c r="D5" s="19">
        <v>16</v>
      </c>
      <c r="E5" s="19">
        <v>9</v>
      </c>
      <c r="F5" s="18">
        <v>12</v>
      </c>
      <c r="I5" s="11">
        <v>9</v>
      </c>
      <c r="J5" s="11">
        <f t="shared" si="0"/>
        <v>4</v>
      </c>
      <c r="K5" s="35">
        <f t="shared" si="1"/>
        <v>0.08</v>
      </c>
      <c r="L5" s="35">
        <f t="shared" ref="L5:L12" si="2">(I5-$M$17)^2</f>
        <v>8.1796000000000078</v>
      </c>
    </row>
    <row r="6" spans="1:13" x14ac:dyDescent="0.25">
      <c r="B6" s="20">
        <v>8</v>
      </c>
      <c r="C6" s="19">
        <v>14</v>
      </c>
      <c r="D6" s="19">
        <v>15</v>
      </c>
      <c r="E6" s="19">
        <v>11</v>
      </c>
      <c r="F6" s="18">
        <v>9</v>
      </c>
      <c r="I6" s="11">
        <v>10</v>
      </c>
      <c r="J6" s="11">
        <f t="shared" si="0"/>
        <v>7</v>
      </c>
      <c r="K6" s="35">
        <f t="shared" si="1"/>
        <v>0.14000000000000001</v>
      </c>
      <c r="L6" s="35">
        <f t="shared" si="2"/>
        <v>3.4596000000000044</v>
      </c>
    </row>
    <row r="7" spans="1:13" x14ac:dyDescent="0.25">
      <c r="B7" s="20">
        <v>9</v>
      </c>
      <c r="C7" s="19">
        <v>9</v>
      </c>
      <c r="D7" s="19">
        <v>10</v>
      </c>
      <c r="E7" s="19">
        <v>13</v>
      </c>
      <c r="F7" s="18">
        <v>15</v>
      </c>
      <c r="I7" s="11">
        <v>11</v>
      </c>
      <c r="J7" s="11">
        <f t="shared" si="0"/>
        <v>10</v>
      </c>
      <c r="K7" s="35">
        <f t="shared" si="1"/>
        <v>0.2</v>
      </c>
      <c r="L7" s="35">
        <f t="shared" si="2"/>
        <v>0.73960000000000203</v>
      </c>
    </row>
    <row r="8" spans="1:13" x14ac:dyDescent="0.25">
      <c r="B8" s="20">
        <v>13</v>
      </c>
      <c r="C8" s="19">
        <v>16</v>
      </c>
      <c r="D8" s="19">
        <v>14</v>
      </c>
      <c r="E8" s="19">
        <v>13</v>
      </c>
      <c r="F8" s="18">
        <v>11</v>
      </c>
      <c r="I8" s="11">
        <v>12</v>
      </c>
      <c r="J8" s="11">
        <f t="shared" si="0"/>
        <v>7</v>
      </c>
      <c r="K8" s="35">
        <f t="shared" si="1"/>
        <v>0.14000000000000001</v>
      </c>
      <c r="L8" s="35">
        <f t="shared" si="2"/>
        <v>1.9599999999999663E-2</v>
      </c>
    </row>
    <row r="9" spans="1:13" x14ac:dyDescent="0.25">
      <c r="B9" s="20">
        <v>8</v>
      </c>
      <c r="C9" s="19">
        <v>11</v>
      </c>
      <c r="D9" s="19">
        <v>11</v>
      </c>
      <c r="E9" s="19">
        <v>14</v>
      </c>
      <c r="F9" s="18">
        <v>11</v>
      </c>
      <c r="I9" s="11">
        <v>13</v>
      </c>
      <c r="J9" s="11">
        <f t="shared" si="0"/>
        <v>6</v>
      </c>
      <c r="K9" s="35">
        <f t="shared" si="1"/>
        <v>0.12</v>
      </c>
      <c r="L9" s="35">
        <f t="shared" si="2"/>
        <v>1.2995999999999972</v>
      </c>
    </row>
    <row r="10" spans="1:13" x14ac:dyDescent="0.25">
      <c r="B10" s="20">
        <v>12</v>
      </c>
      <c r="C10" s="19">
        <v>13</v>
      </c>
      <c r="D10" s="19">
        <v>12</v>
      </c>
      <c r="E10" s="19">
        <v>11</v>
      </c>
      <c r="F10" s="18">
        <v>14</v>
      </c>
      <c r="I10" s="11">
        <v>14</v>
      </c>
      <c r="J10" s="11">
        <f t="shared" si="0"/>
        <v>6</v>
      </c>
      <c r="K10" s="35">
        <f t="shared" si="1"/>
        <v>0.12</v>
      </c>
      <c r="L10" s="35">
        <f t="shared" si="2"/>
        <v>4.5795999999999948</v>
      </c>
    </row>
    <row r="11" spans="1:13" x14ac:dyDescent="0.25">
      <c r="B11" s="20">
        <v>10</v>
      </c>
      <c r="C11" s="19">
        <v>10</v>
      </c>
      <c r="D11" s="19">
        <v>14</v>
      </c>
      <c r="E11" s="19">
        <v>15</v>
      </c>
      <c r="F11" s="18">
        <v>10</v>
      </c>
      <c r="I11" s="11">
        <v>15</v>
      </c>
      <c r="J11" s="11">
        <f t="shared" si="0"/>
        <v>5</v>
      </c>
      <c r="K11" s="35">
        <f t="shared" si="1"/>
        <v>0.1</v>
      </c>
      <c r="L11" s="35">
        <f t="shared" si="2"/>
        <v>9.8595999999999933</v>
      </c>
    </row>
    <row r="12" spans="1:13" x14ac:dyDescent="0.25">
      <c r="B12" s="20">
        <v>13</v>
      </c>
      <c r="C12" s="19">
        <v>11</v>
      </c>
      <c r="D12" s="19">
        <v>15</v>
      </c>
      <c r="E12" s="19">
        <v>12</v>
      </c>
      <c r="F12" s="18">
        <v>10</v>
      </c>
      <c r="I12" s="12">
        <v>16</v>
      </c>
      <c r="J12" s="12">
        <f t="shared" si="0"/>
        <v>2</v>
      </c>
      <c r="K12" s="34">
        <f t="shared" si="1"/>
        <v>0.04</v>
      </c>
      <c r="L12" s="34">
        <f t="shared" si="2"/>
        <v>17.139599999999991</v>
      </c>
    </row>
    <row r="13" spans="1:13" x14ac:dyDescent="0.25">
      <c r="B13" s="23">
        <v>14</v>
      </c>
      <c r="C13" s="24">
        <v>12</v>
      </c>
      <c r="D13" s="24">
        <v>8</v>
      </c>
      <c r="E13" s="24">
        <v>11</v>
      </c>
      <c r="F13" s="17">
        <v>11</v>
      </c>
      <c r="J13" s="33">
        <f>SUM(J4:J12)</f>
        <v>50</v>
      </c>
      <c r="L13" s="28"/>
    </row>
    <row r="16" spans="1:13" x14ac:dyDescent="0.25">
      <c r="I16" s="4" t="s">
        <v>52</v>
      </c>
      <c r="J16" s="4" t="s">
        <v>2</v>
      </c>
      <c r="K16" s="4" t="s">
        <v>53</v>
      </c>
      <c r="M16" s="27" t="s">
        <v>7</v>
      </c>
    </row>
    <row r="17" spans="2:13" x14ac:dyDescent="0.25">
      <c r="I17" s="5">
        <f>AVERAGE($B$4:$F$13)</f>
        <v>11.86</v>
      </c>
      <c r="J17" s="5">
        <f>MEDIAN($B$4:$F$13)</f>
        <v>12</v>
      </c>
      <c r="K17" s="5">
        <f>MODE($B$4:$F$13)</f>
        <v>11</v>
      </c>
      <c r="M17" s="5">
        <f>SUMPRODUCT($K$4:$K$12,$I$4:$I$12)</f>
        <v>11.860000000000001</v>
      </c>
    </row>
    <row r="19" spans="2:13" ht="17.25" x14ac:dyDescent="0.25">
      <c r="I19" s="4" t="s">
        <v>6</v>
      </c>
      <c r="J19" s="37" t="s">
        <v>5</v>
      </c>
      <c r="K19" s="37" t="s">
        <v>3</v>
      </c>
      <c r="M19" s="4" t="s">
        <v>1</v>
      </c>
    </row>
    <row r="20" spans="2:13" x14ac:dyDescent="0.25">
      <c r="I20" s="8">
        <f>VAR($B$4:$F$13)</f>
        <v>4.653469387755111</v>
      </c>
      <c r="J20" s="8">
        <f>STDEV($B$4:$F$13)</f>
        <v>2.1571901603139003</v>
      </c>
      <c r="K20" s="8">
        <f>J20/I17</f>
        <v>0.18188787186457844</v>
      </c>
      <c r="M20" s="7">
        <f>SUMPRODUCT($K$4:$K$12,$L$4:$L$12)</f>
        <v>4.5604000000000005</v>
      </c>
    </row>
    <row r="21" spans="2:13" x14ac:dyDescent="0.25">
      <c r="M21" s="8">
        <f>VARP($B$4:$F$13)</f>
        <v>4.5603999999999996</v>
      </c>
    </row>
    <row r="22" spans="2:13" x14ac:dyDescent="0.25">
      <c r="I22" s="4" t="s">
        <v>54</v>
      </c>
      <c r="J22" s="58" t="s">
        <v>55</v>
      </c>
    </row>
    <row r="23" spans="2:13" x14ac:dyDescent="0.25">
      <c r="I23" s="5">
        <f>MAX($B$4:$F$13)-MIN($B$4:$F$13)</f>
        <v>8</v>
      </c>
      <c r="J23" s="8">
        <f>SUM($B$29:$F$38)/50</f>
        <v>1.7856000000000001</v>
      </c>
    </row>
    <row r="24" spans="2:13" x14ac:dyDescent="0.25">
      <c r="I24" s="2"/>
      <c r="J24" s="2"/>
    </row>
    <row r="25" spans="2:13" x14ac:dyDescent="0.25">
      <c r="I25" s="4" t="s">
        <v>56</v>
      </c>
      <c r="J25" s="52"/>
    </row>
    <row r="26" spans="2:13" x14ac:dyDescent="0.25">
      <c r="I26" s="15">
        <f>SKEW($B$4:$F$13)</f>
        <v>9.9332665758102248E-2</v>
      </c>
      <c r="J26" s="50"/>
    </row>
    <row r="27" spans="2:13" x14ac:dyDescent="0.25">
      <c r="I27" s="2"/>
      <c r="J27" s="3"/>
    </row>
    <row r="28" spans="2:13" x14ac:dyDescent="0.25">
      <c r="B28" t="s">
        <v>66</v>
      </c>
      <c r="I28" s="2"/>
      <c r="J28" s="2"/>
    </row>
    <row r="29" spans="2:13" x14ac:dyDescent="0.25">
      <c r="B29" s="21">
        <f>ABS(B4-$I$17)</f>
        <v>0.14000000000000057</v>
      </c>
      <c r="C29" s="22">
        <f>ABS(C4-$I$17)</f>
        <v>0.85999999999999943</v>
      </c>
      <c r="D29" s="22">
        <f>ABS(D4-$I$17)</f>
        <v>1.1400000000000006</v>
      </c>
      <c r="E29" s="22">
        <f>ABS(E4-$I$17)</f>
        <v>0.14000000000000057</v>
      </c>
      <c r="F29" s="16">
        <f>ABS(F4-$I$17)</f>
        <v>1.8599999999999994</v>
      </c>
    </row>
    <row r="30" spans="2:13" x14ac:dyDescent="0.25">
      <c r="B30" s="20">
        <f t="shared" ref="B30:F38" si="3">ABS(B5-$I$17)</f>
        <v>3.1400000000000006</v>
      </c>
      <c r="C30" s="19">
        <f t="shared" si="3"/>
        <v>1.8599999999999994</v>
      </c>
      <c r="D30" s="19">
        <f t="shared" si="3"/>
        <v>4.1400000000000006</v>
      </c>
      <c r="E30" s="19">
        <f t="shared" si="3"/>
        <v>2.8599999999999994</v>
      </c>
      <c r="F30" s="18">
        <f t="shared" si="3"/>
        <v>0.14000000000000057</v>
      </c>
    </row>
    <row r="31" spans="2:13" x14ac:dyDescent="0.25">
      <c r="B31" s="20">
        <f t="shared" si="3"/>
        <v>3.8599999999999994</v>
      </c>
      <c r="C31" s="19">
        <f t="shared" si="3"/>
        <v>2.1400000000000006</v>
      </c>
      <c r="D31" s="19">
        <f t="shared" si="3"/>
        <v>3.1400000000000006</v>
      </c>
      <c r="E31" s="19">
        <f t="shared" si="3"/>
        <v>0.85999999999999943</v>
      </c>
      <c r="F31" s="18">
        <f t="shared" si="3"/>
        <v>2.8599999999999994</v>
      </c>
    </row>
    <row r="32" spans="2:13" x14ac:dyDescent="0.25">
      <c r="B32" s="20">
        <f t="shared" si="3"/>
        <v>2.8599999999999994</v>
      </c>
      <c r="C32" s="19">
        <f t="shared" si="3"/>
        <v>2.8599999999999994</v>
      </c>
      <c r="D32" s="19">
        <f t="shared" si="3"/>
        <v>1.8599999999999994</v>
      </c>
      <c r="E32" s="19">
        <f t="shared" si="3"/>
        <v>1.1400000000000006</v>
      </c>
      <c r="F32" s="18">
        <f t="shared" si="3"/>
        <v>3.1400000000000006</v>
      </c>
    </row>
    <row r="33" spans="2:6" x14ac:dyDescent="0.25">
      <c r="B33" s="20">
        <f t="shared" si="3"/>
        <v>1.1400000000000006</v>
      </c>
      <c r="C33" s="19">
        <f t="shared" si="3"/>
        <v>4.1400000000000006</v>
      </c>
      <c r="D33" s="19">
        <f t="shared" si="3"/>
        <v>2.1400000000000006</v>
      </c>
      <c r="E33" s="19">
        <f t="shared" si="3"/>
        <v>1.1400000000000006</v>
      </c>
      <c r="F33" s="18">
        <f t="shared" si="3"/>
        <v>0.85999999999999943</v>
      </c>
    </row>
    <row r="34" spans="2:6" x14ac:dyDescent="0.25">
      <c r="B34" s="20">
        <f t="shared" si="3"/>
        <v>3.8599999999999994</v>
      </c>
      <c r="C34" s="19">
        <f t="shared" si="3"/>
        <v>0.85999999999999943</v>
      </c>
      <c r="D34" s="19">
        <f t="shared" si="3"/>
        <v>0.85999999999999943</v>
      </c>
      <c r="E34" s="19">
        <f t="shared" si="3"/>
        <v>2.1400000000000006</v>
      </c>
      <c r="F34" s="18">
        <f t="shared" si="3"/>
        <v>0.85999999999999943</v>
      </c>
    </row>
    <row r="35" spans="2:6" x14ac:dyDescent="0.25">
      <c r="B35" s="20">
        <f t="shared" si="3"/>
        <v>0.14000000000000057</v>
      </c>
      <c r="C35" s="19">
        <f t="shared" si="3"/>
        <v>1.1400000000000006</v>
      </c>
      <c r="D35" s="19">
        <f t="shared" si="3"/>
        <v>0.14000000000000057</v>
      </c>
      <c r="E35" s="19">
        <f t="shared" si="3"/>
        <v>0.85999999999999943</v>
      </c>
      <c r="F35" s="18">
        <f t="shared" si="3"/>
        <v>2.1400000000000006</v>
      </c>
    </row>
    <row r="36" spans="2:6" x14ac:dyDescent="0.25">
      <c r="B36" s="20">
        <f t="shared" si="3"/>
        <v>1.8599999999999994</v>
      </c>
      <c r="C36" s="19">
        <f t="shared" si="3"/>
        <v>1.8599999999999994</v>
      </c>
      <c r="D36" s="19">
        <f t="shared" si="3"/>
        <v>2.1400000000000006</v>
      </c>
      <c r="E36" s="19">
        <f t="shared" si="3"/>
        <v>3.1400000000000006</v>
      </c>
      <c r="F36" s="18">
        <f t="shared" si="3"/>
        <v>1.8599999999999994</v>
      </c>
    </row>
    <row r="37" spans="2:6" x14ac:dyDescent="0.25">
      <c r="B37" s="20">
        <f t="shared" si="3"/>
        <v>1.1400000000000006</v>
      </c>
      <c r="C37" s="19">
        <f t="shared" si="3"/>
        <v>0.85999999999999943</v>
      </c>
      <c r="D37" s="19">
        <f t="shared" si="3"/>
        <v>3.1400000000000006</v>
      </c>
      <c r="E37" s="19">
        <f t="shared" si="3"/>
        <v>0.14000000000000057</v>
      </c>
      <c r="F37" s="18">
        <f t="shared" si="3"/>
        <v>1.8599999999999994</v>
      </c>
    </row>
    <row r="38" spans="2:6" x14ac:dyDescent="0.25">
      <c r="B38" s="23">
        <f t="shared" si="3"/>
        <v>2.1400000000000006</v>
      </c>
      <c r="C38" s="24">
        <f t="shared" si="3"/>
        <v>0.14000000000000057</v>
      </c>
      <c r="D38" s="24">
        <f t="shared" si="3"/>
        <v>3.8599999999999994</v>
      </c>
      <c r="E38" s="24">
        <f t="shared" si="3"/>
        <v>0.85999999999999943</v>
      </c>
      <c r="F38" s="17">
        <f t="shared" si="3"/>
        <v>0.85999999999999943</v>
      </c>
    </row>
  </sheetData>
  <mergeCells count="1">
    <mergeCell ref="A1:B1"/>
  </mergeCells>
  <phoneticPr fontId="7" type="noConversion"/>
  <pageMargins left="0.7" right="0.7" top="0.78740157499999996" bottom="0.78740157499999996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6" sqref="A6"/>
    </sheetView>
  </sheetViews>
  <sheetFormatPr defaultColWidth="11.42578125" defaultRowHeight="15" x14ac:dyDescent="0.25"/>
  <cols>
    <col min="1" max="1" width="14.140625" customWidth="1"/>
  </cols>
  <sheetData>
    <row r="1" spans="1:9" x14ac:dyDescent="0.25">
      <c r="A1" s="55" t="s">
        <v>57</v>
      </c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 t="s">
        <v>32</v>
      </c>
      <c r="B3" s="53">
        <v>0.4</v>
      </c>
      <c r="C3" s="53"/>
      <c r="D3" s="53" t="s">
        <v>31</v>
      </c>
      <c r="E3" s="53" t="s">
        <v>33</v>
      </c>
      <c r="F3" s="53"/>
      <c r="G3" s="53"/>
      <c r="H3" s="53"/>
      <c r="I3" s="53"/>
    </row>
    <row r="4" spans="1:9" x14ac:dyDescent="0.25">
      <c r="A4" s="53" t="s">
        <v>25</v>
      </c>
      <c r="B4" s="53">
        <v>5</v>
      </c>
      <c r="C4" s="53"/>
      <c r="D4" s="53">
        <f>BINOMDIST(2,B4,B3,FALSE)</f>
        <v>0.34559999999999996</v>
      </c>
      <c r="E4" s="53">
        <f>BINOMDIST(3,B4,B3,TRUE)</f>
        <v>0.91295999999999999</v>
      </c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45" t="s">
        <v>34</v>
      </c>
      <c r="B7" s="53">
        <v>10</v>
      </c>
      <c r="C7" s="53"/>
      <c r="E7" s="53"/>
      <c r="F7" s="53"/>
      <c r="G7" s="53"/>
      <c r="H7" s="53"/>
      <c r="I7" s="53"/>
    </row>
    <row r="8" spans="1:9" x14ac:dyDescent="0.25">
      <c r="A8" s="53" t="s">
        <v>24</v>
      </c>
      <c r="B8" s="53">
        <v>4</v>
      </c>
      <c r="C8" s="53">
        <v>0</v>
      </c>
      <c r="D8" s="53">
        <f>HYPGEOMDIST(C8,$B$8,$B$9,$B$7)</f>
        <v>2.3809523809523801E-2</v>
      </c>
      <c r="E8" s="53"/>
      <c r="F8" s="53"/>
      <c r="G8" s="53"/>
      <c r="H8" s="53"/>
      <c r="I8" s="53"/>
    </row>
    <row r="9" spans="1:9" x14ac:dyDescent="0.25">
      <c r="A9" s="53" t="s">
        <v>25</v>
      </c>
      <c r="B9" s="53">
        <v>5</v>
      </c>
      <c r="C9" s="53">
        <v>1</v>
      </c>
      <c r="D9" s="53">
        <f t="shared" ref="D9:D11" si="0">HYPGEOMDIST(C9,$B$8,$B$9,$B$7)</f>
        <v>0.23809523809523814</v>
      </c>
      <c r="E9" s="53"/>
      <c r="F9" s="53"/>
      <c r="G9" s="53"/>
      <c r="H9" s="53"/>
      <c r="I9" s="53"/>
    </row>
    <row r="10" spans="1:9" x14ac:dyDescent="0.25">
      <c r="A10" s="53"/>
      <c r="B10" s="53"/>
      <c r="C10" s="53">
        <v>2</v>
      </c>
      <c r="D10" s="53">
        <f t="shared" si="0"/>
        <v>0.47619047619047605</v>
      </c>
      <c r="E10" s="53"/>
      <c r="F10" s="53"/>
      <c r="G10" s="53"/>
      <c r="H10" s="53"/>
      <c r="I10" s="53"/>
    </row>
    <row r="11" spans="1:9" x14ac:dyDescent="0.25">
      <c r="A11" s="53"/>
      <c r="B11" s="53"/>
      <c r="C11" s="53">
        <v>3</v>
      </c>
      <c r="D11" s="53">
        <f t="shared" si="0"/>
        <v>0.23809523809523811</v>
      </c>
      <c r="E11" s="53"/>
      <c r="F11" s="53"/>
      <c r="G11" s="53"/>
      <c r="H11" s="53"/>
      <c r="I11" s="53"/>
    </row>
    <row r="12" spans="1:9" x14ac:dyDescent="0.25">
      <c r="A12" s="53"/>
      <c r="B12" s="53"/>
      <c r="C12" s="53" t="s">
        <v>35</v>
      </c>
      <c r="D12" s="53">
        <f>SUM(D8:D11)</f>
        <v>0.97619047619047605</v>
      </c>
      <c r="E12" s="53"/>
      <c r="F12" s="53"/>
      <c r="G12" s="53"/>
      <c r="H12" s="53"/>
      <c r="I12" s="53"/>
    </row>
    <row r="13" spans="1:9" x14ac:dyDescent="0.25">
      <c r="A13" s="53"/>
      <c r="B13" s="53"/>
      <c r="C13" s="53"/>
      <c r="D13" s="53"/>
      <c r="E13" s="53"/>
      <c r="F13" s="53"/>
      <c r="G13" s="53"/>
      <c r="H13" s="53"/>
      <c r="I13" s="53"/>
    </row>
    <row r="14" spans="1:9" x14ac:dyDescent="0.25">
      <c r="A14" s="53"/>
      <c r="B14" s="53"/>
      <c r="C14" s="53"/>
      <c r="D14" s="53"/>
      <c r="E14" s="53"/>
      <c r="F14" s="53"/>
      <c r="G14" s="53"/>
      <c r="H14" s="53"/>
      <c r="I14" s="53"/>
    </row>
    <row r="15" spans="1:9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6" spans="1:9" x14ac:dyDescent="0.25">
      <c r="A16" s="53"/>
      <c r="B16" s="53"/>
      <c r="C16" s="53"/>
      <c r="D16" s="53"/>
      <c r="E16" s="53"/>
      <c r="F16" s="53"/>
      <c r="G16" s="53"/>
      <c r="H16" s="53"/>
      <c r="I16" s="53"/>
    </row>
    <row r="17" spans="1:9" x14ac:dyDescent="0.25">
      <c r="A17" s="53"/>
      <c r="B17" s="53"/>
      <c r="C17" s="53"/>
      <c r="D17" s="53"/>
      <c r="E17" s="53"/>
      <c r="F17" s="53"/>
      <c r="G17" s="53"/>
      <c r="H17" s="53"/>
      <c r="I17" s="53"/>
    </row>
    <row r="18" spans="1:9" x14ac:dyDescent="0.25">
      <c r="A18" s="53"/>
      <c r="B18" s="53"/>
      <c r="C18" s="53"/>
      <c r="D18" s="53"/>
      <c r="E18" s="53"/>
      <c r="F18" s="53"/>
      <c r="G18" s="53"/>
      <c r="H18" s="53"/>
      <c r="I18" s="53"/>
    </row>
    <row r="19" spans="1:9" x14ac:dyDescent="0.25">
      <c r="A19" s="53"/>
      <c r="B19" s="53"/>
      <c r="C19" s="53"/>
      <c r="D19" s="53"/>
      <c r="E19" s="53"/>
      <c r="F19" s="53"/>
      <c r="G19" s="53"/>
      <c r="H19" s="53"/>
      <c r="I19" s="53"/>
    </row>
    <row r="20" spans="1:9" x14ac:dyDescent="0.25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25">
      <c r="A21" s="53"/>
      <c r="B21" s="53"/>
      <c r="C21" s="53"/>
      <c r="D21" s="53"/>
      <c r="E21" s="53"/>
      <c r="F21" s="53"/>
      <c r="G21" s="53"/>
      <c r="H21" s="53"/>
      <c r="I21" s="53"/>
    </row>
    <row r="22" spans="1:9" x14ac:dyDescent="0.25">
      <c r="A22" s="53"/>
      <c r="B22" s="53"/>
      <c r="C22" s="53"/>
      <c r="D22" s="53"/>
      <c r="E22" s="53"/>
      <c r="F22" s="53"/>
      <c r="G22" s="53"/>
      <c r="H22" s="53"/>
      <c r="I22" s="53"/>
    </row>
    <row r="23" spans="1:9" x14ac:dyDescent="0.25">
      <c r="A23" s="53"/>
      <c r="B23" s="53"/>
      <c r="C23" s="53"/>
      <c r="D23" s="53"/>
      <c r="E23" s="53"/>
      <c r="F23" s="53"/>
      <c r="G23" s="53"/>
      <c r="H23" s="53"/>
      <c r="I23" s="53"/>
    </row>
    <row r="24" spans="1:9" x14ac:dyDescent="0.25">
      <c r="A24" s="53"/>
      <c r="B24" s="53"/>
      <c r="C24" s="53"/>
      <c r="D24" s="53"/>
      <c r="E24" s="53"/>
      <c r="F24" s="53"/>
      <c r="G24" s="53"/>
      <c r="H24" s="53"/>
      <c r="I24" s="53"/>
    </row>
    <row r="25" spans="1:9" x14ac:dyDescent="0.25">
      <c r="A25" s="53"/>
      <c r="B25" s="53"/>
      <c r="C25" s="53"/>
      <c r="D25" s="53"/>
      <c r="E25" s="53"/>
      <c r="F25" s="53"/>
      <c r="G25" s="53"/>
      <c r="H25" s="53"/>
      <c r="I25" s="53"/>
    </row>
    <row r="26" spans="1:9" x14ac:dyDescent="0.25">
      <c r="A26" s="53"/>
      <c r="B26" s="53"/>
      <c r="C26" s="53"/>
      <c r="D26" s="53"/>
      <c r="E26" s="53"/>
      <c r="F26" s="53"/>
      <c r="G26" s="53"/>
      <c r="H26" s="53"/>
      <c r="I26" s="5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C2" sqref="C2"/>
    </sheetView>
  </sheetViews>
  <sheetFormatPr defaultColWidth="11.42578125" defaultRowHeight="15" x14ac:dyDescent="0.25"/>
  <cols>
    <col min="1" max="1" width="13" customWidth="1"/>
    <col min="2" max="2" width="6.28515625" customWidth="1"/>
    <col min="3" max="3" width="9.42578125" customWidth="1"/>
    <col min="4" max="4" width="6.5703125" customWidth="1"/>
    <col min="5" max="5" width="4.85546875" customWidth="1"/>
    <col min="6" max="6" width="6.7109375" customWidth="1"/>
  </cols>
  <sheetData>
    <row r="1" spans="1:6" x14ac:dyDescent="0.25">
      <c r="A1" s="10" t="s">
        <v>58</v>
      </c>
      <c r="C1" s="10" t="s">
        <v>59</v>
      </c>
    </row>
    <row r="3" spans="1:6" x14ac:dyDescent="0.25">
      <c r="B3" s="30" t="s">
        <v>13</v>
      </c>
      <c r="C3" s="31">
        <v>0.2</v>
      </c>
    </row>
    <row r="5" spans="1:6" x14ac:dyDescent="0.25">
      <c r="B5">
        <v>0</v>
      </c>
      <c r="C5">
        <f t="shared" ref="C5:C25" si="0">BINOMDIST(B5,$B$25,$C$3,FALSE)</f>
        <v>1.1529215046068471E-2</v>
      </c>
      <c r="E5" t="s">
        <v>14</v>
      </c>
      <c r="F5">
        <f>SUM($C$5:$C$7)</f>
        <v>0.20608471894847391</v>
      </c>
    </row>
    <row r="6" spans="1:6" x14ac:dyDescent="0.25">
      <c r="B6">
        <v>1</v>
      </c>
      <c r="C6">
        <f t="shared" si="0"/>
        <v>5.7646075230342327E-2</v>
      </c>
      <c r="E6" t="s">
        <v>15</v>
      </c>
      <c r="F6">
        <f>SUM($C$8:$C$10)</f>
        <v>0.5981230665110755</v>
      </c>
    </row>
    <row r="7" spans="1:6" x14ac:dyDescent="0.25">
      <c r="B7">
        <v>2</v>
      </c>
      <c r="C7">
        <f t="shared" si="0"/>
        <v>0.1369094286720631</v>
      </c>
    </row>
    <row r="8" spans="1:6" x14ac:dyDescent="0.25">
      <c r="B8">
        <v>3</v>
      </c>
      <c r="C8">
        <f t="shared" si="0"/>
        <v>0.20536414300809455</v>
      </c>
      <c r="D8" s="1"/>
    </row>
    <row r="9" spans="1:6" x14ac:dyDescent="0.25">
      <c r="B9">
        <v>4</v>
      </c>
      <c r="C9">
        <f t="shared" si="0"/>
        <v>0.21819940194610055</v>
      </c>
    </row>
    <row r="10" spans="1:6" x14ac:dyDescent="0.25">
      <c r="B10">
        <v>5</v>
      </c>
      <c r="C10">
        <f t="shared" si="0"/>
        <v>0.17455952155688043</v>
      </c>
    </row>
    <row r="11" spans="1:6" x14ac:dyDescent="0.25">
      <c r="B11">
        <v>6</v>
      </c>
      <c r="C11">
        <f t="shared" si="0"/>
        <v>0.1090997009730503</v>
      </c>
    </row>
    <row r="12" spans="1:6" x14ac:dyDescent="0.25">
      <c r="B12">
        <v>7</v>
      </c>
      <c r="C12">
        <f t="shared" si="0"/>
        <v>5.4549850486525116E-2</v>
      </c>
    </row>
    <row r="13" spans="1:6" x14ac:dyDescent="0.25">
      <c r="B13">
        <v>8</v>
      </c>
      <c r="C13">
        <f t="shared" si="0"/>
        <v>2.2160876760150834E-2</v>
      </c>
    </row>
    <row r="14" spans="1:6" x14ac:dyDescent="0.25">
      <c r="B14">
        <v>9</v>
      </c>
      <c r="C14">
        <f t="shared" si="0"/>
        <v>7.386958920050278E-3</v>
      </c>
    </row>
    <row r="15" spans="1:6" x14ac:dyDescent="0.25">
      <c r="B15">
        <v>10</v>
      </c>
      <c r="C15">
        <f t="shared" si="0"/>
        <v>2.0314137030138252E-3</v>
      </c>
    </row>
    <row r="16" spans="1:6" x14ac:dyDescent="0.25">
      <c r="B16">
        <v>11</v>
      </c>
      <c r="C16">
        <f t="shared" si="0"/>
        <v>4.6168493250314227E-4</v>
      </c>
    </row>
    <row r="17" spans="2:3" x14ac:dyDescent="0.25">
      <c r="B17">
        <v>12</v>
      </c>
      <c r="C17">
        <f t="shared" si="0"/>
        <v>8.6565924844339142E-5</v>
      </c>
    </row>
    <row r="18" spans="2:3" x14ac:dyDescent="0.25">
      <c r="B18">
        <v>13</v>
      </c>
      <c r="C18">
        <f t="shared" si="0"/>
        <v>1.3317834591436786E-5</v>
      </c>
    </row>
    <row r="19" spans="2:3" x14ac:dyDescent="0.25">
      <c r="B19">
        <v>14</v>
      </c>
      <c r="C19">
        <f t="shared" si="0"/>
        <v>1.6647293239295963E-6</v>
      </c>
    </row>
    <row r="20" spans="2:3" x14ac:dyDescent="0.25">
      <c r="B20">
        <v>15</v>
      </c>
      <c r="C20">
        <f t="shared" si="0"/>
        <v>1.6647293239296003E-7</v>
      </c>
    </row>
    <row r="21" spans="2:3" x14ac:dyDescent="0.25">
      <c r="B21">
        <v>16</v>
      </c>
      <c r="C21">
        <f t="shared" si="0"/>
        <v>1.3005697843199991E-8</v>
      </c>
    </row>
    <row r="22" spans="2:3" x14ac:dyDescent="0.25">
      <c r="B22">
        <v>17</v>
      </c>
      <c r="C22">
        <f t="shared" si="0"/>
        <v>7.6504104960000131E-10</v>
      </c>
    </row>
    <row r="23" spans="2:3" x14ac:dyDescent="0.25">
      <c r="B23">
        <v>18</v>
      </c>
      <c r="C23">
        <f t="shared" si="0"/>
        <v>3.1876710399999934E-11</v>
      </c>
    </row>
    <row r="24" spans="2:3" x14ac:dyDescent="0.25">
      <c r="B24">
        <v>19</v>
      </c>
      <c r="C24">
        <f t="shared" si="0"/>
        <v>8.3886079999999927E-13</v>
      </c>
    </row>
    <row r="25" spans="2:3" x14ac:dyDescent="0.25">
      <c r="B25">
        <v>20</v>
      </c>
      <c r="C25">
        <f t="shared" si="0"/>
        <v>1.048576000000001E-14</v>
      </c>
    </row>
  </sheetData>
  <phoneticPr fontId="7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85" zoomScaleNormal="85" workbookViewId="0">
      <selection activeCell="A2" sqref="A2"/>
    </sheetView>
  </sheetViews>
  <sheetFormatPr defaultColWidth="11.42578125" defaultRowHeight="15" x14ac:dyDescent="0.25"/>
  <cols>
    <col min="1" max="1" width="14.140625" customWidth="1"/>
  </cols>
  <sheetData>
    <row r="1" spans="1:3" x14ac:dyDescent="0.25">
      <c r="A1" s="10" t="s">
        <v>60</v>
      </c>
      <c r="C1" s="10" t="s">
        <v>19</v>
      </c>
    </row>
    <row r="3" spans="1:3" x14ac:dyDescent="0.25">
      <c r="B3" s="2" t="s">
        <v>16</v>
      </c>
      <c r="C3" s="2">
        <v>50</v>
      </c>
    </row>
    <row r="4" spans="1:3" x14ac:dyDescent="0.25">
      <c r="B4" s="2" t="s">
        <v>17</v>
      </c>
      <c r="C4" s="2">
        <v>10</v>
      </c>
    </row>
    <row r="5" spans="1:3" x14ac:dyDescent="0.25">
      <c r="B5" s="2" t="s">
        <v>18</v>
      </c>
      <c r="C5" s="2">
        <v>5</v>
      </c>
    </row>
    <row r="6" spans="1:3" x14ac:dyDescent="0.25">
      <c r="B6" s="2"/>
      <c r="C6" s="2"/>
    </row>
    <row r="7" spans="1:3" x14ac:dyDescent="0.25">
      <c r="B7" s="41" t="s">
        <v>4</v>
      </c>
      <c r="C7" s="41" t="s">
        <v>0</v>
      </c>
    </row>
    <row r="8" spans="1:3" x14ac:dyDescent="0.25">
      <c r="B8" s="2">
        <v>0</v>
      </c>
      <c r="C8" s="42">
        <f>HYPGEOMDIST(B8,$C$5,$C$4,$C$3)</f>
        <v>0.31056278200456872</v>
      </c>
    </row>
    <row r="9" spans="1:3" x14ac:dyDescent="0.25">
      <c r="B9" s="2">
        <v>1</v>
      </c>
      <c r="C9" s="42">
        <f>HYPGEOMDIST(B9,$C$5,$C$4,$C$3)</f>
        <v>0.43133719722856756</v>
      </c>
    </row>
    <row r="10" spans="1:3" x14ac:dyDescent="0.25">
      <c r="B10" s="2">
        <v>2</v>
      </c>
      <c r="C10" s="42">
        <f>HYPGEOMDIST(B10,$C$5,$C$4,$C$3)</f>
        <v>0.20983971757065462</v>
      </c>
    </row>
    <row r="11" spans="1:3" x14ac:dyDescent="0.25">
      <c r="B11" s="2"/>
      <c r="C11" s="42"/>
    </row>
    <row r="12" spans="1:3" x14ac:dyDescent="0.25">
      <c r="B12" s="2" t="s">
        <v>20</v>
      </c>
      <c r="C12" s="42">
        <f>SUM(C8:C10)</f>
        <v>0.95173969680379078</v>
      </c>
    </row>
    <row r="13" spans="1:3" x14ac:dyDescent="0.25">
      <c r="B13" s="2"/>
      <c r="C13" s="2"/>
    </row>
    <row r="14" spans="1:3" x14ac:dyDescent="0.25">
      <c r="B14" s="2"/>
      <c r="C14" s="2"/>
    </row>
    <row r="15" spans="1:3" x14ac:dyDescent="0.25">
      <c r="B15" s="2"/>
      <c r="C15" s="2"/>
    </row>
  </sheetData>
  <phoneticPr fontId="7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5" zoomScaleNormal="85" workbookViewId="0">
      <selection activeCell="B7" sqref="B7"/>
    </sheetView>
  </sheetViews>
  <sheetFormatPr defaultColWidth="11.42578125" defaultRowHeight="15" x14ac:dyDescent="0.25"/>
  <cols>
    <col min="1" max="1" width="9.28515625" customWidth="1"/>
    <col min="2" max="2" width="12" customWidth="1"/>
    <col min="3" max="3" width="10" customWidth="1"/>
    <col min="4" max="4" width="3.140625" customWidth="1"/>
  </cols>
  <sheetData>
    <row r="1" spans="1:3" x14ac:dyDescent="0.25">
      <c r="A1" s="10" t="s">
        <v>61</v>
      </c>
    </row>
    <row r="4" spans="1:3" x14ac:dyDescent="0.25">
      <c r="B4" s="30" t="s">
        <v>10</v>
      </c>
      <c r="C4" s="31">
        <v>3.5</v>
      </c>
    </row>
    <row r="5" spans="1:3" x14ac:dyDescent="0.25">
      <c r="B5" s="13"/>
      <c r="C5" s="14"/>
    </row>
    <row r="6" spans="1:3" x14ac:dyDescent="0.25">
      <c r="B6" s="25" t="s">
        <v>50</v>
      </c>
      <c r="C6" s="14" t="s">
        <v>9</v>
      </c>
    </row>
    <row r="7" spans="1:3" x14ac:dyDescent="0.25">
      <c r="B7" s="26">
        <v>0</v>
      </c>
      <c r="C7" s="47">
        <f t="shared" ref="C7:C17" si="0">POISSON(B7,$C$4,FALSE)</f>
        <v>3.0197383422318501E-2</v>
      </c>
    </row>
    <row r="8" spans="1:3" x14ac:dyDescent="0.25">
      <c r="B8" s="11">
        <v>1</v>
      </c>
      <c r="C8" s="48">
        <f t="shared" si="0"/>
        <v>0.10569084197811476</v>
      </c>
    </row>
    <row r="9" spans="1:3" x14ac:dyDescent="0.25">
      <c r="B9" s="11">
        <v>2</v>
      </c>
      <c r="C9" s="48">
        <f t="shared" si="0"/>
        <v>0.1849589734617009</v>
      </c>
    </row>
    <row r="10" spans="1:3" x14ac:dyDescent="0.25">
      <c r="B10" s="11">
        <v>3</v>
      </c>
      <c r="C10" s="48">
        <f t="shared" si="0"/>
        <v>0.21578546903865098</v>
      </c>
    </row>
    <row r="11" spans="1:3" x14ac:dyDescent="0.25">
      <c r="B11" s="11">
        <v>4</v>
      </c>
      <c r="C11" s="48">
        <f t="shared" si="0"/>
        <v>0.18881228540881961</v>
      </c>
    </row>
    <row r="12" spans="1:3" x14ac:dyDescent="0.25">
      <c r="B12" s="11">
        <v>5</v>
      </c>
      <c r="C12" s="48">
        <f t="shared" si="0"/>
        <v>0.13216859978617371</v>
      </c>
    </row>
    <row r="13" spans="1:3" x14ac:dyDescent="0.25">
      <c r="B13" s="11">
        <v>6</v>
      </c>
      <c r="C13" s="48">
        <f t="shared" si="0"/>
        <v>7.7098349875268049E-2</v>
      </c>
    </row>
    <row r="14" spans="1:3" x14ac:dyDescent="0.25">
      <c r="B14" s="11">
        <v>7</v>
      </c>
      <c r="C14" s="48">
        <f t="shared" si="0"/>
        <v>3.8549174937634018E-2</v>
      </c>
    </row>
    <row r="15" spans="1:3" x14ac:dyDescent="0.25">
      <c r="B15" s="11">
        <v>8</v>
      </c>
      <c r="C15" s="48">
        <f t="shared" si="0"/>
        <v>1.6865264035214881E-2</v>
      </c>
    </row>
    <row r="16" spans="1:3" x14ac:dyDescent="0.25">
      <c r="B16" s="11">
        <v>9</v>
      </c>
      <c r="C16" s="48">
        <f t="shared" si="0"/>
        <v>6.558713791472443E-3</v>
      </c>
    </row>
    <row r="17" spans="2:3" x14ac:dyDescent="0.25">
      <c r="B17" s="12">
        <v>10</v>
      </c>
      <c r="C17" s="49">
        <f t="shared" si="0"/>
        <v>2.2955498270153577E-3</v>
      </c>
    </row>
    <row r="20" spans="2:3" x14ac:dyDescent="0.25">
      <c r="B20" s="4" t="s">
        <v>11</v>
      </c>
    </row>
    <row r="21" spans="2:3" x14ac:dyDescent="0.25">
      <c r="B21" s="32">
        <f>POISSON(7,$C$4,TRUE)</f>
        <v>0.97326107790868033</v>
      </c>
    </row>
    <row r="22" spans="2:3" x14ac:dyDescent="0.25">
      <c r="B22" s="4" t="s">
        <v>12</v>
      </c>
    </row>
    <row r="23" spans="2:3" x14ac:dyDescent="0.25">
      <c r="B23" s="32">
        <f>1-B21</f>
        <v>2.6738922091319672E-2</v>
      </c>
    </row>
  </sheetData>
  <phoneticPr fontId="7" type="noConversion"/>
  <pageMargins left="0.7" right="0.7" top="0.78740157499999996" bottom="0.78740157499999996" header="0.3" footer="0.3"/>
  <pageSetup paperSize="9" orientation="portrait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11.42578125" defaultRowHeight="15" x14ac:dyDescent="0.25"/>
  <cols>
    <col min="1" max="1" width="16.42578125" customWidth="1"/>
    <col min="2" max="2" width="11" customWidth="1"/>
  </cols>
  <sheetData>
    <row r="1" spans="1:2" x14ac:dyDescent="0.25">
      <c r="A1" s="55" t="s">
        <v>62</v>
      </c>
    </row>
    <row r="3" spans="1:2" x14ac:dyDescent="0.25">
      <c r="A3" s="54" t="s">
        <v>36</v>
      </c>
      <c r="B3" s="54">
        <f>1/500</f>
        <v>2E-3</v>
      </c>
    </row>
    <row r="4" spans="1:2" x14ac:dyDescent="0.25">
      <c r="A4" s="54" t="s">
        <v>37</v>
      </c>
      <c r="B4" s="54">
        <v>800</v>
      </c>
    </row>
    <row r="6" spans="1:2" x14ac:dyDescent="0.25">
      <c r="A6" t="s">
        <v>39</v>
      </c>
      <c r="B6" s="44">
        <f>EXPONDIST(B4,B3,TRUE)</f>
        <v>0.79810348200534464</v>
      </c>
    </row>
    <row r="7" spans="1:2" x14ac:dyDescent="0.25">
      <c r="A7" s="54" t="s">
        <v>38</v>
      </c>
      <c r="B7" s="56">
        <f>1-B6</f>
        <v>0.20189651799465536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15" zoomScaleNormal="115" workbookViewId="0">
      <selection activeCell="A2" sqref="A2"/>
    </sheetView>
  </sheetViews>
  <sheetFormatPr defaultColWidth="11.42578125" defaultRowHeight="15" x14ac:dyDescent="0.25"/>
  <cols>
    <col min="1" max="1" width="12.7109375" customWidth="1"/>
    <col min="4" max="4" width="7.7109375" customWidth="1"/>
    <col min="5" max="5" width="20" customWidth="1"/>
  </cols>
  <sheetData>
    <row r="1" spans="1:5" x14ac:dyDescent="0.25">
      <c r="A1" s="46" t="s">
        <v>63</v>
      </c>
      <c r="C1" t="s">
        <v>22</v>
      </c>
    </row>
    <row r="3" spans="1:5" x14ac:dyDescent="0.25">
      <c r="B3" s="43" t="s">
        <v>21</v>
      </c>
      <c r="C3" s="43" t="s">
        <v>5</v>
      </c>
    </row>
    <row r="4" spans="1:5" x14ac:dyDescent="0.25">
      <c r="B4" s="2">
        <v>18.3</v>
      </c>
      <c r="C4" s="2">
        <v>2.8</v>
      </c>
    </row>
    <row r="6" spans="1:5" x14ac:dyDescent="0.25">
      <c r="B6" s="41" t="s">
        <v>4</v>
      </c>
      <c r="C6" s="2" t="s">
        <v>23</v>
      </c>
      <c r="E6" s="45" t="s">
        <v>40</v>
      </c>
    </row>
    <row r="7" spans="1:5" x14ac:dyDescent="0.25">
      <c r="B7">
        <v>19.399999999999999</v>
      </c>
      <c r="C7" s="29">
        <f>NORMDIST(B7,$B$4,$C$4,TRUE)</f>
        <v>0.6527875015841329</v>
      </c>
      <c r="E7" s="44">
        <f>C7</f>
        <v>0.6527875015841329</v>
      </c>
    </row>
    <row r="8" spans="1:5" x14ac:dyDescent="0.25">
      <c r="B8">
        <v>16.8</v>
      </c>
      <c r="C8" s="29">
        <f>NORMDIST(B8,$B$4,$C$4,TRUE)</f>
        <v>0.29607801445446147</v>
      </c>
      <c r="E8" s="45"/>
    </row>
    <row r="9" spans="1:5" x14ac:dyDescent="0.25">
      <c r="B9">
        <v>20.100000000000001</v>
      </c>
      <c r="C9" s="29">
        <f>NORMDIST(B9,$B$4,$C$4,TRUE)</f>
        <v>0.7398415997463168</v>
      </c>
      <c r="E9" s="45" t="s">
        <v>41</v>
      </c>
    </row>
    <row r="10" spans="1:5" x14ac:dyDescent="0.25">
      <c r="B10">
        <v>16.899999999999999</v>
      </c>
      <c r="C10" s="29">
        <f>NORMDIST(B10,$B$4,$C$4,TRUE)</f>
        <v>0.3085375387259866</v>
      </c>
      <c r="E10" s="44">
        <f>C8</f>
        <v>0.29607801445446147</v>
      </c>
    </row>
    <row r="11" spans="1:5" x14ac:dyDescent="0.25">
      <c r="B11">
        <v>20.7</v>
      </c>
      <c r="C11" s="29">
        <f>NORMDIST(B11,$B$4,$C$4,TRUE)</f>
        <v>0.80431703084622386</v>
      </c>
      <c r="E11" s="45"/>
    </row>
    <row r="12" spans="1:5" x14ac:dyDescent="0.25">
      <c r="E12" s="45" t="s">
        <v>42</v>
      </c>
    </row>
    <row r="13" spans="1:5" x14ac:dyDescent="0.25">
      <c r="E13" s="44">
        <f>1-C9</f>
        <v>0.2601584002536832</v>
      </c>
    </row>
    <row r="14" spans="1:5" x14ac:dyDescent="0.25">
      <c r="E14" s="45"/>
    </row>
    <row r="15" spans="1:5" x14ac:dyDescent="0.25">
      <c r="E15" s="45" t="s">
        <v>43</v>
      </c>
    </row>
    <row r="16" spans="1:5" x14ac:dyDescent="0.25">
      <c r="E16" s="44">
        <f>C11-C10</f>
        <v>0.49577949212023725</v>
      </c>
    </row>
    <row r="17" spans="5:5" x14ac:dyDescent="0.25">
      <c r="E17" s="45"/>
    </row>
    <row r="18" spans="5:5" x14ac:dyDescent="0.25">
      <c r="E18" s="45"/>
    </row>
    <row r="19" spans="5:5" x14ac:dyDescent="0.25">
      <c r="E19" s="45"/>
    </row>
    <row r="20" spans="5:5" x14ac:dyDescent="0.25">
      <c r="E20" s="45"/>
    </row>
  </sheetData>
  <phoneticPr fontId="7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2.7109375" customWidth="1"/>
    <col min="5" max="5" width="16.28515625" customWidth="1"/>
  </cols>
  <sheetData>
    <row r="1" spans="1:5" x14ac:dyDescent="0.25">
      <c r="A1" s="46" t="s">
        <v>64</v>
      </c>
      <c r="C1" t="s">
        <v>22</v>
      </c>
    </row>
    <row r="3" spans="1:5" x14ac:dyDescent="0.25">
      <c r="B3" s="43" t="s">
        <v>21</v>
      </c>
      <c r="C3" s="43" t="s">
        <v>5</v>
      </c>
    </row>
    <row r="4" spans="1:5" x14ac:dyDescent="0.25">
      <c r="B4" s="51">
        <v>387</v>
      </c>
      <c r="C4" s="51">
        <v>32</v>
      </c>
    </row>
    <row r="5" spans="1:5" x14ac:dyDescent="0.25">
      <c r="E5" t="s">
        <v>14</v>
      </c>
    </row>
    <row r="6" spans="1:5" x14ac:dyDescent="0.25">
      <c r="B6" s="41" t="s">
        <v>4</v>
      </c>
      <c r="C6" s="51" t="s">
        <v>23</v>
      </c>
      <c r="E6" s="51" t="s">
        <v>28</v>
      </c>
    </row>
    <row r="7" spans="1:5" x14ac:dyDescent="0.25">
      <c r="B7">
        <v>350</v>
      </c>
      <c r="C7" s="29">
        <f t="shared" ref="C7:C12" si="0">NORMDIST(B7,$B$4,$C$4,TRUE)</f>
        <v>0.12378945675169438</v>
      </c>
      <c r="E7" s="44">
        <f>C7</f>
        <v>0.12378945675169438</v>
      </c>
    </row>
    <row r="8" spans="1:5" x14ac:dyDescent="0.25">
      <c r="B8">
        <v>387</v>
      </c>
      <c r="C8" s="29">
        <f t="shared" si="0"/>
        <v>0.5</v>
      </c>
      <c r="E8" t="s">
        <v>27</v>
      </c>
    </row>
    <row r="9" spans="1:5" x14ac:dyDescent="0.25">
      <c r="B9">
        <v>340</v>
      </c>
      <c r="C9" s="29">
        <f t="shared" si="0"/>
        <v>7.0950305138990255E-2</v>
      </c>
      <c r="E9" s="51" t="s">
        <v>29</v>
      </c>
    </row>
    <row r="10" spans="1:5" x14ac:dyDescent="0.25">
      <c r="B10">
        <v>370</v>
      </c>
      <c r="C10" s="29">
        <f t="shared" si="0"/>
        <v>0.29762277436640788</v>
      </c>
      <c r="D10" s="29"/>
      <c r="E10" s="44">
        <f>1-C8</f>
        <v>0.5</v>
      </c>
    </row>
    <row r="11" spans="1:5" x14ac:dyDescent="0.25">
      <c r="B11">
        <v>400</v>
      </c>
      <c r="C11" s="29">
        <f t="shared" si="0"/>
        <v>0.6577205403160491</v>
      </c>
      <c r="E11" t="s">
        <v>26</v>
      </c>
    </row>
    <row r="12" spans="1:5" x14ac:dyDescent="0.25">
      <c r="B12">
        <v>420</v>
      </c>
      <c r="C12" s="29">
        <f t="shared" si="0"/>
        <v>0.84878820054999637</v>
      </c>
      <c r="D12" s="29"/>
      <c r="E12" s="45" t="s">
        <v>30</v>
      </c>
    </row>
    <row r="13" spans="1:5" x14ac:dyDescent="0.25">
      <c r="E13" s="44">
        <f>C10-C9+C12-C11</f>
        <v>0.41774012946136496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E15" sqref="E15"/>
    </sheetView>
  </sheetViews>
  <sheetFormatPr defaultColWidth="11.42578125" defaultRowHeight="15" x14ac:dyDescent="0.25"/>
  <cols>
    <col min="1" max="1" width="12.7109375" customWidth="1"/>
    <col min="4" max="4" width="7.7109375" customWidth="1"/>
    <col min="5" max="5" width="19.28515625" customWidth="1"/>
  </cols>
  <sheetData>
    <row r="1" spans="1:6" x14ac:dyDescent="0.25">
      <c r="A1" s="46" t="s">
        <v>65</v>
      </c>
      <c r="C1" t="s">
        <v>22</v>
      </c>
    </row>
    <row r="3" spans="1:6" x14ac:dyDescent="0.25">
      <c r="B3" s="43" t="s">
        <v>21</v>
      </c>
      <c r="C3" s="43" t="s">
        <v>5</v>
      </c>
    </row>
    <row r="4" spans="1:6" x14ac:dyDescent="0.25">
      <c r="B4" s="54">
        <v>1.8</v>
      </c>
      <c r="C4" s="54">
        <v>0.5</v>
      </c>
    </row>
    <row r="5" spans="1:6" x14ac:dyDescent="0.25">
      <c r="E5" s="45" t="s">
        <v>44</v>
      </c>
    </row>
    <row r="6" spans="1:6" x14ac:dyDescent="0.25">
      <c r="B6" s="41" t="s">
        <v>4</v>
      </c>
      <c r="C6" s="54" t="s">
        <v>23</v>
      </c>
      <c r="E6" s="44">
        <f>1-C8</f>
        <v>8.0756659233771066E-2</v>
      </c>
    </row>
    <row r="7" spans="1:6" x14ac:dyDescent="0.25">
      <c r="B7">
        <v>1.5</v>
      </c>
      <c r="C7" s="29">
        <f t="shared" ref="C7:C8" si="0">NORMDIST(B7,$B$4,$C$4,TRUE)</f>
        <v>0.27425311775007355</v>
      </c>
      <c r="E7" s="44"/>
    </row>
    <row r="8" spans="1:6" x14ac:dyDescent="0.25">
      <c r="B8">
        <v>2.5</v>
      </c>
      <c r="C8" s="29">
        <f t="shared" si="0"/>
        <v>0.91924334076622893</v>
      </c>
      <c r="E8" s="45" t="s">
        <v>45</v>
      </c>
    </row>
    <row r="9" spans="1:6" x14ac:dyDescent="0.25">
      <c r="C9" s="29"/>
      <c r="E9" s="44">
        <f>C8-C7</f>
        <v>0.64499022301615538</v>
      </c>
    </row>
    <row r="10" spans="1:6" x14ac:dyDescent="0.25">
      <c r="C10" s="29"/>
      <c r="D10" s="29"/>
      <c r="E10" s="44"/>
    </row>
    <row r="11" spans="1:6" x14ac:dyDescent="0.25">
      <c r="C11" s="29"/>
      <c r="E11" t="s">
        <v>46</v>
      </c>
      <c r="F11">
        <f>C4/SQRT(8)</f>
        <v>0.17677669529663687</v>
      </c>
    </row>
    <row r="12" spans="1:6" ht="18" x14ac:dyDescent="0.35">
      <c r="C12" s="29"/>
      <c r="D12" s="29"/>
      <c r="E12" s="45" t="s">
        <v>47</v>
      </c>
    </row>
    <row r="13" spans="1:6" x14ac:dyDescent="0.25">
      <c r="E13" s="57">
        <f>1-NORMDIST(B8,B4,F11,TRUE)</f>
        <v>3.7506597332703784E-5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Opg 3.1</vt:lpstr>
      <vt:lpstr>Opg 3.2</vt:lpstr>
      <vt:lpstr>Opg 3.3</vt:lpstr>
      <vt:lpstr>Opg 3.4</vt:lpstr>
      <vt:lpstr>Opg  3.5</vt:lpstr>
      <vt:lpstr>Opg 3.8</vt:lpstr>
      <vt:lpstr>Opg 3.9</vt:lpstr>
      <vt:lpstr>Opg 3.10</vt:lpstr>
      <vt:lpstr>Opg 3.11</vt:lpstr>
    </vt:vector>
  </TitlesOfParts>
  <Company>HiNT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IT-Tjenesten</dc:creator>
  <cp:lastModifiedBy>Emilie Hartmann-Petersen</cp:lastModifiedBy>
  <dcterms:created xsi:type="dcterms:W3CDTF">2007-03-30T12:23:21Z</dcterms:created>
  <dcterms:modified xsi:type="dcterms:W3CDTF">2012-06-29T12:34:04Z</dcterms:modified>
</cp:coreProperties>
</file>