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20" windowWidth="14355" windowHeight="8355" tabRatio="958"/>
  </bookViews>
  <sheets>
    <sheet name="Opg 4.1" sheetId="9" r:id="rId1"/>
    <sheet name="Opg 4.2" sheetId="37" r:id="rId2"/>
    <sheet name="Opg 4.3" sheetId="38" r:id="rId3"/>
    <sheet name="Op 4.4" sheetId="21" r:id="rId4"/>
    <sheet name="Opg 4.5" sheetId="39" r:id="rId5"/>
    <sheet name="Opg 4.6" sheetId="10" r:id="rId6"/>
    <sheet name="Opg 4.7" sheetId="11" r:id="rId7"/>
    <sheet name="Opg 4.8" sheetId="12" r:id="rId8"/>
    <sheet name="Opg 4.9" sheetId="40" r:id="rId9"/>
    <sheet name="Opg 4.10" sheetId="41" r:id="rId10"/>
    <sheet name="Opg 4.11" sheetId="23" r:id="rId11"/>
    <sheet name="Opg 4.12" sheetId="20" r:id="rId12"/>
    <sheet name="Opg 4.13" sheetId="25" r:id="rId13"/>
    <sheet name="Opg 4.14" sheetId="22" r:id="rId14"/>
    <sheet name="Opg 4.15" sheetId="13" r:id="rId15"/>
    <sheet name="Opg 4.16" sheetId="14" r:id="rId16"/>
    <sheet name="Opg 4.17" sheetId="31" r:id="rId17"/>
    <sheet name="Opp 4.18" sheetId="15" r:id="rId18"/>
    <sheet name="Opg 4.19" sheetId="30" r:id="rId19"/>
    <sheet name="Opg 4.20" sheetId="33" r:id="rId20"/>
    <sheet name="Opg 4.21" sheetId="29" r:id="rId21"/>
    <sheet name="Opg 4.22" sheetId="42" r:id="rId22"/>
    <sheet name="Opg 4.23" sheetId="32" r:id="rId23"/>
    <sheet name="Opg 4.24" sheetId="34" r:id="rId24"/>
    <sheet name="Opg 4.25" sheetId="35" r:id="rId25"/>
  </sheets>
  <calcPr calcId="145621"/>
</workbook>
</file>

<file path=xl/calcChain.xml><?xml version="1.0" encoding="utf-8"?>
<calcChain xmlns="http://schemas.openxmlformats.org/spreadsheetml/2006/main">
  <c r="G5" i="41" l="1"/>
  <c r="D21" i="41"/>
  <c r="F5" i="41" s="1"/>
  <c r="C21" i="41"/>
  <c r="D17" i="40"/>
  <c r="F9" i="40" s="1"/>
  <c r="G5" i="40"/>
  <c r="F5" i="40"/>
  <c r="C17" i="40"/>
  <c r="K4" i="39"/>
  <c r="D15" i="39"/>
  <c r="C15" i="39"/>
  <c r="H7" i="38"/>
  <c r="I7" i="38"/>
  <c r="G7" i="38"/>
  <c r="D19" i="38"/>
  <c r="C13" i="38"/>
  <c r="C13" i="37"/>
  <c r="A17" i="25"/>
  <c r="A16" i="25"/>
  <c r="A15" i="25"/>
  <c r="A14" i="25"/>
  <c r="A13" i="25"/>
  <c r="E12" i="25"/>
  <c r="D12" i="25"/>
  <c r="C12" i="25"/>
  <c r="B12" i="25"/>
  <c r="E9" i="25"/>
  <c r="D9" i="25"/>
  <c r="C9" i="25"/>
  <c r="B9" i="25"/>
  <c r="F8" i="25"/>
  <c r="F7" i="25"/>
  <c r="F6" i="25"/>
  <c r="F5" i="25"/>
  <c r="F4" i="25"/>
  <c r="D5" i="23"/>
  <c r="D4" i="23"/>
  <c r="C6" i="23"/>
  <c r="C10" i="23" s="1"/>
  <c r="B6" i="23"/>
  <c r="C17" i="22"/>
  <c r="E8" i="22" s="1"/>
  <c r="E11" i="22" s="1"/>
  <c r="B17" i="22"/>
  <c r="F5" i="22"/>
  <c r="G8" i="22" s="1"/>
  <c r="F4" i="22"/>
  <c r="E5" i="21"/>
  <c r="B14" i="21"/>
  <c r="B13" i="21"/>
  <c r="B49" i="20"/>
  <c r="G50" i="20" s="1"/>
  <c r="H50" i="20"/>
  <c r="L50" i="20"/>
  <c r="G7" i="20"/>
  <c r="G8" i="20"/>
  <c r="G9" i="20"/>
  <c r="G10" i="20"/>
  <c r="G11" i="20"/>
  <c r="G12" i="20"/>
  <c r="G13" i="20"/>
  <c r="B14" i="20"/>
  <c r="C14" i="20"/>
  <c r="D14" i="20"/>
  <c r="E14" i="20"/>
  <c r="F14" i="20"/>
  <c r="H6" i="15"/>
  <c r="H7" i="15"/>
  <c r="H8" i="15"/>
  <c r="H9" i="15"/>
  <c r="H10" i="15"/>
  <c r="G5" i="14"/>
  <c r="G6" i="14"/>
  <c r="G7" i="14"/>
  <c r="B19" i="13"/>
  <c r="C19" i="13"/>
  <c r="B6" i="9"/>
  <c r="C17" i="9" s="1"/>
  <c r="E6" i="9"/>
  <c r="C13" i="9"/>
  <c r="D16" i="9" s="1"/>
  <c r="D13" i="9"/>
  <c r="I13" i="9"/>
  <c r="I16" i="9" s="1"/>
  <c r="J13" i="9"/>
  <c r="C16" i="9"/>
  <c r="I17" i="9"/>
  <c r="D8" i="21"/>
  <c r="D11" i="21" s="1"/>
  <c r="D17" i="9"/>
  <c r="I50" i="20"/>
  <c r="D6" i="23"/>
  <c r="C11" i="23" s="1"/>
  <c r="G14" i="20" l="1"/>
  <c r="D22" i="20" s="1"/>
  <c r="D38" i="20" s="1"/>
  <c r="J17" i="9"/>
  <c r="F22" i="20"/>
  <c r="F38" i="20" s="1"/>
  <c r="B22" i="20"/>
  <c r="B38" i="20" s="1"/>
  <c r="G7" i="22"/>
  <c r="B11" i="23"/>
  <c r="B10" i="23"/>
  <c r="A15" i="23" s="1" a="1"/>
  <c r="A15" i="23" s="1"/>
  <c r="E17" i="23" s="1"/>
  <c r="F4" i="39"/>
  <c r="G9" i="40"/>
  <c r="E28" i="20"/>
  <c r="E44" i="20" s="1"/>
  <c r="E26" i="20"/>
  <c r="E42" i="20" s="1"/>
  <c r="E24" i="20"/>
  <c r="E40" i="20" s="1"/>
  <c r="C24" i="20"/>
  <c r="C40" i="20" s="1"/>
  <c r="C26" i="20"/>
  <c r="C42" i="20" s="1"/>
  <c r="C28" i="20"/>
  <c r="C44" i="20" s="1"/>
  <c r="C23" i="20"/>
  <c r="C39" i="20" s="1"/>
  <c r="E23" i="20"/>
  <c r="E39" i="20" s="1"/>
  <c r="C25" i="20"/>
  <c r="C41" i="20" s="1"/>
  <c r="E25" i="20"/>
  <c r="E41" i="20" s="1"/>
  <c r="C27" i="20"/>
  <c r="C43" i="20" s="1"/>
  <c r="E27" i="20"/>
  <c r="E43" i="20" s="1"/>
  <c r="C22" i="20"/>
  <c r="C38" i="20" s="1"/>
  <c r="E22" i="20"/>
  <c r="E38" i="20" s="1"/>
  <c r="F11" i="41"/>
  <c r="F8" i="41"/>
  <c r="J16" i="9"/>
  <c r="G4" i="39"/>
  <c r="K50" i="20"/>
  <c r="B23" i="20"/>
  <c r="B39" i="20" s="1"/>
  <c r="D23" i="20"/>
  <c r="D39" i="20" s="1"/>
  <c r="F23" i="20"/>
  <c r="F39" i="20" s="1"/>
  <c r="B24" i="20"/>
  <c r="B40" i="20" s="1"/>
  <c r="D24" i="20"/>
  <c r="D40" i="20" s="1"/>
  <c r="F24" i="20"/>
  <c r="F40" i="20" s="1"/>
  <c r="B25" i="20"/>
  <c r="B41" i="20" s="1"/>
  <c r="D25" i="20"/>
  <c r="D41" i="20" s="1"/>
  <c r="F25" i="20"/>
  <c r="F41" i="20" s="1"/>
  <c r="B26" i="20"/>
  <c r="B42" i="20" s="1"/>
  <c r="D26" i="20"/>
  <c r="D42" i="20" s="1"/>
  <c r="F26" i="20"/>
  <c r="F42" i="20" s="1"/>
  <c r="B27" i="20"/>
  <c r="B43" i="20" s="1"/>
  <c r="D27" i="20"/>
  <c r="D43" i="20" s="1"/>
  <c r="F27" i="20"/>
  <c r="F43" i="20" s="1"/>
  <c r="B28" i="20"/>
  <c r="B44" i="20" s="1"/>
  <c r="D28" i="20"/>
  <c r="D44" i="20" s="1"/>
  <c r="F28" i="20"/>
  <c r="F44" i="20" s="1"/>
  <c r="F50" i="20"/>
  <c r="J50" i="20"/>
  <c r="F9" i="25"/>
  <c r="B17" i="25" s="1"/>
  <c r="F10" i="38"/>
  <c r="G14" i="38" s="1"/>
  <c r="F5" i="37"/>
  <c r="G8" i="37" s="1"/>
  <c r="B16" i="25"/>
  <c r="B14" i="25"/>
  <c r="E16" i="25"/>
  <c r="E13" i="25"/>
  <c r="E15" i="25"/>
  <c r="E17" i="25"/>
  <c r="D13" i="25"/>
  <c r="E14" i="25"/>
  <c r="D15" i="25"/>
  <c r="B15" i="25" l="1"/>
  <c r="C14" i="25"/>
  <c r="B13" i="25"/>
  <c r="C17" i="25"/>
  <c r="C15" i="25"/>
  <c r="C13" i="25"/>
  <c r="C16" i="25"/>
  <c r="D14" i="25"/>
  <c r="D16" i="25"/>
  <c r="G45" i="20"/>
  <c r="D47" i="20" s="1"/>
  <c r="D17" i="25"/>
</calcChain>
</file>

<file path=xl/sharedStrings.xml><?xml version="1.0" encoding="utf-8"?>
<sst xmlns="http://schemas.openxmlformats.org/spreadsheetml/2006/main" count="577" uniqueCount="207">
  <si>
    <t>a/2</t>
  </si>
  <si>
    <r>
      <t>z</t>
    </r>
    <r>
      <rPr>
        <vertAlign val="subscript"/>
        <sz val="11"/>
        <color indexed="8"/>
        <rFont val="Symbol"/>
        <family val="1"/>
        <charset val="2"/>
      </rPr>
      <t>a/2</t>
    </r>
  </si>
  <si>
    <r>
      <rPr>
        <i/>
        <sz val="11"/>
        <color indexed="8"/>
        <rFont val="Calibri"/>
        <family val="2"/>
      </rPr>
      <t>z</t>
    </r>
    <r>
      <rPr>
        <vertAlign val="subscript"/>
        <sz val="11"/>
        <color indexed="8"/>
        <rFont val="Calibri"/>
        <family val="2"/>
      </rPr>
      <t>obs</t>
    </r>
  </si>
  <si>
    <t>t-fordeling</t>
  </si>
  <si>
    <r>
      <rPr>
        <sz val="11"/>
        <color indexed="8"/>
        <rFont val="Symbol"/>
        <family val="1"/>
        <charset val="2"/>
      </rPr>
      <t>m</t>
    </r>
    <r>
      <rPr>
        <vertAlign val="subscript"/>
        <sz val="11"/>
        <color indexed="8"/>
        <rFont val="Calibri"/>
        <family val="2"/>
      </rPr>
      <t>0</t>
    </r>
  </si>
  <si>
    <r>
      <t>t</t>
    </r>
    <r>
      <rPr>
        <vertAlign val="subscript"/>
        <sz val="11"/>
        <color indexed="8"/>
        <rFont val="Symbol"/>
        <family val="1"/>
        <charset val="2"/>
      </rPr>
      <t>a</t>
    </r>
    <r>
      <rPr>
        <vertAlign val="subscript"/>
        <sz val="11"/>
        <color indexed="8"/>
        <rFont val="Calibri"/>
        <family val="2"/>
      </rPr>
      <t>/2</t>
    </r>
  </si>
  <si>
    <t>n</t>
  </si>
  <si>
    <r>
      <rPr>
        <i/>
        <sz val="11"/>
        <color indexed="8"/>
        <rFont val="Calibri"/>
        <family val="2"/>
      </rPr>
      <t>t</t>
    </r>
    <r>
      <rPr>
        <vertAlign val="subscript"/>
        <sz val="11"/>
        <color indexed="8"/>
        <rFont val="Calibri"/>
        <family val="2"/>
      </rPr>
      <t>obs</t>
    </r>
  </si>
  <si>
    <t>s</t>
  </si>
  <si>
    <t xml:space="preserve">a = </t>
  </si>
  <si>
    <t>Variabel 1</t>
  </si>
  <si>
    <t>Variabel 2</t>
  </si>
  <si>
    <t>Varians</t>
  </si>
  <si>
    <t>fg</t>
  </si>
  <si>
    <t>t-Stat</t>
  </si>
  <si>
    <t>P(T&lt;=t) ensidig</t>
  </si>
  <si>
    <t>T-kritisk, ensidig</t>
  </si>
  <si>
    <t>P(T&lt;=t) tosidig</t>
  </si>
  <si>
    <t>T-kritisk, tosidig</t>
  </si>
  <si>
    <t>Variansanalyse: en-faktor</t>
  </si>
  <si>
    <t>SAMMENDRAG</t>
  </si>
  <si>
    <t>Grupper</t>
  </si>
  <si>
    <t>Sum</t>
  </si>
  <si>
    <t>Rad 1</t>
  </si>
  <si>
    <t>Rad 2</t>
  </si>
  <si>
    <t>Rad 3</t>
  </si>
  <si>
    <t>Variansanalyse</t>
  </si>
  <si>
    <t>SK</t>
  </si>
  <si>
    <t>GK</t>
  </si>
  <si>
    <t>F</t>
  </si>
  <si>
    <t>P-verdi</t>
  </si>
  <si>
    <t>F-krit</t>
  </si>
  <si>
    <t>Totalt</t>
  </si>
  <si>
    <t>Metode A</t>
  </si>
  <si>
    <t>Metode B</t>
  </si>
  <si>
    <t>P(F&lt;=f) en side</t>
  </si>
  <si>
    <t>F-kritisk, en side</t>
  </si>
  <si>
    <t>Prøve A</t>
  </si>
  <si>
    <t>Prøve B</t>
  </si>
  <si>
    <t>Gruppevarians</t>
  </si>
  <si>
    <t>Sverige</t>
  </si>
  <si>
    <t>Argentina</t>
  </si>
  <si>
    <t>Kina</t>
  </si>
  <si>
    <r>
      <rPr>
        <i/>
        <sz val="11"/>
        <color indexed="8"/>
        <rFont val="Calibri"/>
        <family val="2"/>
      </rPr>
      <t>s</t>
    </r>
    <r>
      <rPr>
        <vertAlign val="superscript"/>
        <sz val="11"/>
        <color indexed="8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:   </t>
    </r>
  </si>
  <si>
    <t>A</t>
  </si>
  <si>
    <t>B</t>
  </si>
  <si>
    <t>C</t>
  </si>
  <si>
    <t>Person</t>
  </si>
  <si>
    <t>Sted</t>
  </si>
  <si>
    <t>sum</t>
  </si>
  <si>
    <t>1. Tromsø</t>
  </si>
  <si>
    <t>2. Bodø</t>
  </si>
  <si>
    <t>3. Trondheim</t>
  </si>
  <si>
    <t>4. Bergen</t>
  </si>
  <si>
    <t>5. Oslo</t>
  </si>
  <si>
    <t>6. Stavanger</t>
  </si>
  <si>
    <t>7. Kristiansand</t>
  </si>
  <si>
    <r>
      <t xml:space="preserve"> = </t>
    </r>
    <r>
      <rPr>
        <i/>
        <sz val="11"/>
        <color indexed="8"/>
        <rFont val="Calibri"/>
        <family val="2"/>
      </rPr>
      <t>Q</t>
    </r>
  </si>
  <si>
    <r>
      <t>a</t>
    </r>
    <r>
      <rPr>
        <sz val="11"/>
        <color indexed="8"/>
        <rFont val="Calibri"/>
        <family val="2"/>
      </rPr>
      <t>:</t>
    </r>
  </si>
  <si>
    <r>
      <t>C</t>
    </r>
    <r>
      <rPr>
        <vertAlign val="superscript"/>
        <sz val="11"/>
        <color indexed="8"/>
        <rFont val="Calibri"/>
        <family val="2"/>
      </rPr>
      <t>2</t>
    </r>
    <r>
      <rPr>
        <vertAlign val="subscript"/>
        <sz val="11"/>
        <color indexed="8"/>
        <rFont val="Symbol"/>
        <family val="1"/>
        <charset val="2"/>
      </rPr>
      <t>a</t>
    </r>
    <r>
      <rPr>
        <vertAlign val="subscript"/>
        <sz val="11"/>
        <color indexed="8"/>
        <rFont val="Calibri"/>
        <family val="2"/>
      </rPr>
      <t>,24</t>
    </r>
  </si>
  <si>
    <r>
      <rPr>
        <sz val="11"/>
        <color indexed="8"/>
        <rFont val="Symbol"/>
        <family val="1"/>
        <charset val="2"/>
      </rPr>
      <t>m</t>
    </r>
    <r>
      <rPr>
        <vertAlign val="subscript"/>
        <sz val="11"/>
        <color indexed="8"/>
        <rFont val="Calibri"/>
        <family val="2"/>
      </rPr>
      <t>0</t>
    </r>
    <r>
      <rPr>
        <sz val="11"/>
        <color theme="1"/>
        <rFont val="Calibri"/>
        <family val="2"/>
        <scheme val="minor"/>
      </rPr>
      <t xml:space="preserve"> = </t>
    </r>
  </si>
  <si>
    <t>Testobservator:</t>
  </si>
  <si>
    <r>
      <rPr>
        <i/>
        <sz val="11"/>
        <color indexed="8"/>
        <rFont val="Calibri"/>
        <family val="2"/>
      </rPr>
      <t>n</t>
    </r>
    <r>
      <rPr>
        <sz val="11"/>
        <color theme="1"/>
        <rFont val="Calibri"/>
        <family val="2"/>
        <scheme val="minor"/>
      </rPr>
      <t xml:space="preserve"> =</t>
    </r>
  </si>
  <si>
    <t>Varians:</t>
  </si>
  <si>
    <t>F-test:</t>
  </si>
  <si>
    <r>
      <rPr>
        <i/>
        <sz val="11"/>
        <color indexed="8"/>
        <rFont val="Calibri"/>
        <family val="2"/>
      </rPr>
      <t>n</t>
    </r>
    <r>
      <rPr>
        <vertAlign val="subscript"/>
        <sz val="11"/>
        <color indexed="8"/>
        <rFont val="Calibri"/>
        <family val="2"/>
      </rPr>
      <t>A</t>
    </r>
    <r>
      <rPr>
        <sz val="11"/>
        <color theme="1"/>
        <rFont val="Calibri"/>
        <family val="2"/>
        <scheme val="minor"/>
      </rPr>
      <t xml:space="preserve"> - 1 =</t>
    </r>
  </si>
  <si>
    <r>
      <rPr>
        <i/>
        <sz val="11"/>
        <color indexed="8"/>
        <rFont val="Calibri"/>
        <family val="2"/>
      </rPr>
      <t>n</t>
    </r>
    <r>
      <rPr>
        <vertAlign val="subscript"/>
        <sz val="11"/>
        <color indexed="8"/>
        <rFont val="Calibri"/>
        <family val="2"/>
      </rPr>
      <t>B</t>
    </r>
    <r>
      <rPr>
        <sz val="11"/>
        <color theme="1"/>
        <rFont val="Calibri"/>
        <family val="2"/>
        <scheme val="minor"/>
      </rPr>
      <t xml:space="preserve"> - 1 =</t>
    </r>
  </si>
  <si>
    <t>F-kritisk:</t>
  </si>
  <si>
    <r>
      <t xml:space="preserve">Testobservatoren </t>
    </r>
    <r>
      <rPr>
        <i/>
        <sz val="11"/>
        <color indexed="8"/>
        <rFont val="Calibri"/>
        <family val="2"/>
      </rPr>
      <t>Q</t>
    </r>
    <r>
      <rPr>
        <sz val="11"/>
        <color theme="1"/>
        <rFont val="Calibri"/>
        <family val="2"/>
        <scheme val="minor"/>
      </rPr>
      <t>:</t>
    </r>
  </si>
  <si>
    <t>Resultat:</t>
  </si>
  <si>
    <t>Øk styring</t>
  </si>
  <si>
    <t>Fin og Inv</t>
  </si>
  <si>
    <t>Strat, org og led</t>
  </si>
  <si>
    <t>Markedsf</t>
  </si>
  <si>
    <t>Sum:</t>
  </si>
  <si>
    <t>Finans</t>
  </si>
  <si>
    <t>Markedsføring</t>
  </si>
  <si>
    <t>Ledelse</t>
  </si>
  <si>
    <t>Salg</t>
  </si>
  <si>
    <r>
      <t xml:space="preserve"> E</t>
    </r>
    <r>
      <rPr>
        <vertAlign val="subscript"/>
        <sz val="10"/>
        <rFont val="Arial"/>
        <family val="2"/>
      </rPr>
      <t>ij</t>
    </r>
  </si>
  <si>
    <t>Kolonne 1</t>
  </si>
  <si>
    <t>Kolonne 2</t>
  </si>
  <si>
    <t>Kolonne 3</t>
  </si>
  <si>
    <t>Kolonne 4</t>
  </si>
  <si>
    <t>Kolonne 5</t>
  </si>
  <si>
    <t>Kolonne 6</t>
  </si>
  <si>
    <t>Kolonne 7</t>
  </si>
  <si>
    <t>Kolonner</t>
  </si>
  <si>
    <t>Australsk</t>
  </si>
  <si>
    <r>
      <t xml:space="preserve">Faktor B </t>
    </r>
    <r>
      <rPr>
        <sz val="10"/>
        <rFont val="Calibri"/>
        <family val="2"/>
      </rPr>
      <t>→</t>
    </r>
  </si>
  <si>
    <r>
      <t xml:space="preserve">Faktor A </t>
    </r>
    <r>
      <rPr>
        <sz val="10"/>
        <rFont val="Calibri"/>
        <family val="2"/>
      </rPr>
      <t>↓</t>
    </r>
  </si>
  <si>
    <t>↓</t>
  </si>
  <si>
    <r>
      <t xml:space="preserve">Faktor A </t>
    </r>
    <r>
      <rPr>
        <sz val="11"/>
        <color theme="1"/>
        <rFont val="Calibri"/>
        <family val="2"/>
      </rPr>
      <t>→</t>
    </r>
  </si>
  <si>
    <r>
      <t xml:space="preserve">Faktor B </t>
    </r>
    <r>
      <rPr>
        <sz val="11"/>
        <color theme="1"/>
        <rFont val="Calibri"/>
        <family val="2"/>
      </rPr>
      <t>↓</t>
    </r>
  </si>
  <si>
    <r>
      <t xml:space="preserve">Faktor B </t>
    </r>
    <r>
      <rPr>
        <sz val="10"/>
        <rFont val="Symbol"/>
        <family val="1"/>
        <charset val="2"/>
      </rPr>
      <t>®</t>
    </r>
  </si>
  <si>
    <r>
      <t xml:space="preserve">Faktor A </t>
    </r>
    <r>
      <rPr>
        <sz val="10"/>
        <rFont val="Symbol"/>
        <family val="1"/>
        <charset val="2"/>
      </rPr>
      <t>¯</t>
    </r>
  </si>
  <si>
    <t>Faktor A</t>
  </si>
  <si>
    <t>Oppgave 4.25</t>
  </si>
  <si>
    <r>
      <rPr>
        <sz val="14"/>
        <color theme="1"/>
        <rFont val="Symbol"/>
        <family val="1"/>
        <charset val="2"/>
      </rPr>
      <t>c</t>
    </r>
    <r>
      <rPr>
        <vertAlign val="superscript"/>
        <sz val="14"/>
        <color theme="1"/>
        <rFont val="Calibri"/>
        <family val="2"/>
        <scheme val="minor"/>
      </rPr>
      <t>2</t>
    </r>
    <r>
      <rPr>
        <vertAlign val="subscript"/>
        <sz val="14"/>
        <color theme="1"/>
        <rFont val="Calibri"/>
        <family val="2"/>
        <scheme val="minor"/>
      </rPr>
      <t>0,025, 11</t>
    </r>
  </si>
  <si>
    <r>
      <rPr>
        <sz val="14"/>
        <color theme="1"/>
        <rFont val="Symbol"/>
        <family val="1"/>
        <charset val="2"/>
      </rPr>
      <t>c</t>
    </r>
    <r>
      <rPr>
        <vertAlign val="superscript"/>
        <sz val="14"/>
        <color theme="1"/>
        <rFont val="Calibri"/>
        <family val="2"/>
        <scheme val="minor"/>
      </rPr>
      <t>2</t>
    </r>
    <r>
      <rPr>
        <vertAlign val="subscript"/>
        <sz val="14"/>
        <color theme="1"/>
        <rFont val="Calibri"/>
        <family val="2"/>
        <scheme val="minor"/>
      </rPr>
      <t>0,975, 11</t>
    </r>
  </si>
  <si>
    <r>
      <rPr>
        <sz val="14"/>
        <color theme="1"/>
        <rFont val="Symbol"/>
        <family val="1"/>
        <charset val="2"/>
      </rPr>
      <t>c</t>
    </r>
    <r>
      <rPr>
        <vertAlign val="superscript"/>
        <sz val="14"/>
        <color theme="1"/>
        <rFont val="Calibri"/>
        <family val="2"/>
        <scheme val="minor"/>
      </rPr>
      <t>2</t>
    </r>
    <r>
      <rPr>
        <vertAlign val="subscript"/>
        <sz val="14"/>
        <color theme="1"/>
        <rFont val="Calibri"/>
        <family val="2"/>
        <scheme val="minor"/>
      </rPr>
      <t>obs</t>
    </r>
  </si>
  <si>
    <r>
      <rPr>
        <sz val="14"/>
        <color theme="1"/>
        <rFont val="Symbol"/>
        <family val="1"/>
        <charset val="2"/>
      </rPr>
      <t>c</t>
    </r>
    <r>
      <rPr>
        <vertAlign val="superscript"/>
        <sz val="14"/>
        <color theme="1"/>
        <rFont val="Calibri"/>
        <family val="2"/>
        <scheme val="minor"/>
      </rPr>
      <t>2</t>
    </r>
    <r>
      <rPr>
        <vertAlign val="subscript"/>
        <sz val="14"/>
        <color theme="1"/>
        <rFont val="Calibri"/>
        <family val="2"/>
        <scheme val="minor"/>
      </rPr>
      <t>0,05, 15</t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</si>
  <si>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Calibri"/>
        <family val="2"/>
        <scheme val="minor"/>
      </rPr>
      <t>0</t>
    </r>
  </si>
  <si>
    <t>Oppgave 4.22</t>
  </si>
  <si>
    <t>Opgave 4.1</t>
  </si>
  <si>
    <t>Observationer:</t>
  </si>
  <si>
    <t>Gennemsnit</t>
  </si>
  <si>
    <t>Antager ukendt standardafvigelse:</t>
  </si>
  <si>
    <t>Konfidensinterval:</t>
  </si>
  <si>
    <r>
      <t xml:space="preserve">Signifikanssandsynlighed for ensidig </t>
    </r>
    <r>
      <rPr>
        <i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>-test</t>
    </r>
  </si>
  <si>
    <t>Opgave 4.2</t>
  </si>
  <si>
    <t>Opgave 4.3</t>
  </si>
  <si>
    <t>Konfidensinterval og tests</t>
  </si>
  <si>
    <t>gns.</t>
  </si>
  <si>
    <t>Signifikanssandsynlighed for tosidig t-test</t>
  </si>
  <si>
    <t>Opgave 4.4</t>
  </si>
  <si>
    <t>Signifikanssandsynlighed:</t>
  </si>
  <si>
    <t>Gennemsnit:</t>
  </si>
  <si>
    <t>Standardafvigelse:</t>
  </si>
  <si>
    <t>Opg 4.5</t>
  </si>
  <si>
    <t>Konfidensinterval</t>
  </si>
  <si>
    <t>Konf.interval:</t>
  </si>
  <si>
    <t>Opgave 4.6</t>
  </si>
  <si>
    <t>Observationer</t>
  </si>
  <si>
    <t>F-Test: To udvalg for varianser</t>
  </si>
  <si>
    <t>Konklusion: Man påstår forskellig varians</t>
  </si>
  <si>
    <t>t-Test: To udvalg med antaget forskellig varians</t>
  </si>
  <si>
    <t>Opgave 4.7</t>
  </si>
  <si>
    <t>t-Test: To udvalg med antaget ens varians</t>
  </si>
  <si>
    <t>Konklusion: Vi kan ikke påstå, at forventningsværdien for prøve A er højere end for prøve B</t>
  </si>
  <si>
    <t>Opgave 4.8</t>
  </si>
  <si>
    <t>Italien</t>
  </si>
  <si>
    <t>T-Test: Gennemsnit for to parvise udvalg</t>
  </si>
  <si>
    <t>95 % Konfidensinterval:</t>
  </si>
  <si>
    <t>Opg. 4.9</t>
  </si>
  <si>
    <t>Opg. 4.10</t>
  </si>
  <si>
    <t>Ryger</t>
  </si>
  <si>
    <t>Ikke-ryger</t>
  </si>
  <si>
    <t>Opgave 4.11</t>
  </si>
  <si>
    <t>Piger</t>
  </si>
  <si>
    <t>Drenge</t>
  </si>
  <si>
    <r>
      <t xml:space="preserve">Forventede værdier (ved sand </t>
    </r>
    <r>
      <rPr>
        <i/>
        <sz val="11"/>
        <color indexed="8"/>
        <rFont val="Calibri"/>
        <family val="2"/>
      </rPr>
      <t>H</t>
    </r>
    <r>
      <rPr>
        <vertAlign val="subscript"/>
        <sz val="11"/>
        <color indexed="8"/>
        <rFont val="Calibri"/>
        <family val="2"/>
      </rPr>
      <t>0</t>
    </r>
    <r>
      <rPr>
        <sz val="11"/>
        <color theme="1"/>
        <rFont val="Calibri"/>
        <family val="2"/>
        <scheme val="minor"/>
      </rPr>
      <t xml:space="preserve">), </t>
    </r>
    <r>
      <rPr>
        <i/>
        <sz val="11"/>
        <color indexed="8"/>
        <rFont val="Calibri"/>
        <family val="2"/>
      </rPr>
      <t>E</t>
    </r>
    <r>
      <rPr>
        <i/>
        <vertAlign val="subscript"/>
        <sz val="11"/>
        <color indexed="8"/>
        <rFont val="Calibri"/>
        <family val="2"/>
      </rPr>
      <t>ij</t>
    </r>
    <r>
      <rPr>
        <sz val="11"/>
        <color theme="1"/>
        <rFont val="Calibri"/>
        <family val="2"/>
        <scheme val="minor"/>
      </rPr>
      <t>:</t>
    </r>
  </si>
  <si>
    <r>
      <t>(Summen af leddene (</t>
    </r>
    <r>
      <rPr>
        <i/>
        <sz val="11"/>
        <color indexed="8"/>
        <rFont val="Calibri"/>
        <family val="2"/>
      </rPr>
      <t>X</t>
    </r>
    <r>
      <rPr>
        <i/>
        <vertAlign val="subscript"/>
        <sz val="11"/>
        <color indexed="8"/>
        <rFont val="Calibri"/>
        <family val="2"/>
      </rPr>
      <t>ij</t>
    </r>
    <r>
      <rPr>
        <sz val="11"/>
        <color theme="1"/>
        <rFont val="Calibri"/>
        <family val="2"/>
        <scheme val="minor"/>
      </rPr>
      <t xml:space="preserve">  </t>
    </r>
    <r>
      <rPr>
        <sz val="11"/>
        <color indexed="8"/>
        <rFont val="Arial"/>
        <family val="2"/>
      </rPr>
      <t xml:space="preserve">─  </t>
    </r>
    <r>
      <rPr>
        <i/>
        <sz val="11"/>
        <color indexed="8"/>
        <rFont val="Arial"/>
        <family val="2"/>
      </rPr>
      <t>E</t>
    </r>
    <r>
      <rPr>
        <i/>
        <vertAlign val="subscript"/>
        <sz val="11"/>
        <color indexed="8"/>
        <rFont val="Arial"/>
        <family val="2"/>
      </rPr>
      <t>ij</t>
    </r>
    <r>
      <rPr>
        <sz val="11"/>
        <color indexed="8"/>
        <rFont val="Arial"/>
        <family val="2"/>
      </rPr>
      <t>)</t>
    </r>
    <r>
      <rPr>
        <vertAlign val="super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/ </t>
    </r>
    <r>
      <rPr>
        <i/>
        <sz val="11"/>
        <color indexed="8"/>
        <rFont val="Arial"/>
        <family val="2"/>
      </rPr>
      <t>E</t>
    </r>
    <r>
      <rPr>
        <i/>
        <vertAlign val="subscript"/>
        <sz val="11"/>
        <color indexed="8"/>
        <rFont val="Arial"/>
        <family val="2"/>
      </rPr>
      <t>ij</t>
    </r>
    <r>
      <rPr>
        <i/>
        <sz val="11"/>
        <color indexed="8"/>
        <rFont val="Arial"/>
        <family val="2"/>
      </rPr>
      <t>)</t>
    </r>
  </si>
  <si>
    <t>Antal frihedsgrader:</t>
  </si>
  <si>
    <t>Opgave 4.12</t>
  </si>
  <si>
    <r>
      <t xml:space="preserve">Resultat fra spørgeskemaundersøgelse, </t>
    </r>
    <r>
      <rPr>
        <i/>
        <sz val="11"/>
        <color indexed="8"/>
        <rFont val="Calibri"/>
        <family val="2"/>
      </rPr>
      <t>X</t>
    </r>
    <r>
      <rPr>
        <i/>
        <vertAlign val="subscript"/>
        <sz val="11"/>
        <color indexed="8"/>
        <rFont val="Calibri"/>
        <family val="2"/>
      </rPr>
      <t>ij</t>
    </r>
    <r>
      <rPr>
        <sz val="11"/>
        <color theme="1"/>
        <rFont val="Calibri"/>
        <family val="2"/>
        <scheme val="minor"/>
      </rPr>
      <t>:</t>
    </r>
  </si>
  <si>
    <t>Meget</t>
  </si>
  <si>
    <t>utilfreds</t>
  </si>
  <si>
    <t>Utilfreds</t>
  </si>
  <si>
    <t>Middel</t>
  </si>
  <si>
    <t>tilfreds</t>
  </si>
  <si>
    <t>Tilfreds</t>
  </si>
  <si>
    <r>
      <t xml:space="preserve">Beregning af testobservatoren </t>
    </r>
    <r>
      <rPr>
        <i/>
        <sz val="11"/>
        <color indexed="8"/>
        <rFont val="Calibri"/>
        <family val="2"/>
      </rPr>
      <t>Q</t>
    </r>
    <r>
      <rPr>
        <sz val="11"/>
        <color theme="1"/>
        <rFont val="Calibri"/>
        <family val="2"/>
        <scheme val="minor"/>
      </rPr>
      <t>:</t>
    </r>
  </si>
  <si>
    <r>
      <t>Hver celle indeholder (</t>
    </r>
    <r>
      <rPr>
        <i/>
        <sz val="11"/>
        <color indexed="8"/>
        <rFont val="Calibri"/>
        <family val="2"/>
      </rPr>
      <t>X</t>
    </r>
    <r>
      <rPr>
        <i/>
        <vertAlign val="subscript"/>
        <sz val="11"/>
        <color indexed="8"/>
        <rFont val="Calibri"/>
        <family val="2"/>
      </rPr>
      <t>ij</t>
    </r>
    <r>
      <rPr>
        <sz val="11"/>
        <color theme="1"/>
        <rFont val="Calibri"/>
        <family val="2"/>
        <scheme val="minor"/>
      </rPr>
      <t xml:space="preserve">  </t>
    </r>
    <r>
      <rPr>
        <sz val="11"/>
        <color indexed="8"/>
        <rFont val="Arial"/>
        <family val="2"/>
      </rPr>
      <t xml:space="preserve">─  </t>
    </r>
    <r>
      <rPr>
        <i/>
        <sz val="11"/>
        <color indexed="8"/>
        <rFont val="Arial"/>
        <family val="2"/>
      </rPr>
      <t>E</t>
    </r>
    <r>
      <rPr>
        <i/>
        <vertAlign val="subscript"/>
        <sz val="11"/>
        <color indexed="8"/>
        <rFont val="Arial"/>
        <family val="2"/>
      </rPr>
      <t>ij</t>
    </r>
    <r>
      <rPr>
        <sz val="11"/>
        <color indexed="8"/>
        <rFont val="Arial"/>
        <family val="2"/>
      </rPr>
      <t>)</t>
    </r>
    <r>
      <rPr>
        <vertAlign val="super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/ </t>
    </r>
    <r>
      <rPr>
        <i/>
        <sz val="11"/>
        <color indexed="8"/>
        <rFont val="Arial"/>
        <family val="2"/>
      </rPr>
      <t>E</t>
    </r>
    <r>
      <rPr>
        <i/>
        <vertAlign val="subscript"/>
        <sz val="11"/>
        <color indexed="8"/>
        <rFont val="Arial"/>
        <family val="2"/>
      </rPr>
      <t>ij</t>
    </r>
  </si>
  <si>
    <t>Opgave 4.13</t>
  </si>
  <si>
    <t>Opgave 4.14</t>
  </si>
  <si>
    <t>Udvalg A</t>
  </si>
  <si>
    <t>F-Test: To udvalgte for varianser</t>
  </si>
  <si>
    <t>Regnskab og rev</t>
  </si>
  <si>
    <t xml:space="preserve">  Disse værdier er for lave !</t>
  </si>
  <si>
    <t>Udvalg B</t>
  </si>
  <si>
    <t>Opgave 4.15</t>
  </si>
  <si>
    <t>Aktie A</t>
  </si>
  <si>
    <t>Aktie B</t>
  </si>
  <si>
    <t>højere standardafvigelse end afkastet på aktie B.</t>
  </si>
  <si>
    <t>Opgave 4.16</t>
  </si>
  <si>
    <t>Antal</t>
  </si>
  <si>
    <t>Variationskilde</t>
  </si>
  <si>
    <t>Mellem grupper</t>
  </si>
  <si>
    <t>Indenfor grupper</t>
  </si>
  <si>
    <t>P-værdi</t>
  </si>
  <si>
    <t>Opgave 4.17</t>
  </si>
  <si>
    <t>Gentagne</t>
  </si>
  <si>
    <r>
      <t xml:space="preserve">Niveau på faktoren </t>
    </r>
    <r>
      <rPr>
        <sz val="11"/>
        <color theme="1"/>
        <rFont val="Calibri"/>
        <family val="2"/>
      </rPr>
      <t>→</t>
    </r>
  </si>
  <si>
    <t>Opgave 4.18</t>
  </si>
  <si>
    <t>Række 1</t>
  </si>
  <si>
    <t>Række 2</t>
  </si>
  <si>
    <t>Række 3</t>
  </si>
  <si>
    <t>Række 4</t>
  </si>
  <si>
    <t>Række 5</t>
  </si>
  <si>
    <t>Opgave 4.19</t>
  </si>
  <si>
    <t>Variansanalyse: To-faktor uden tilbagelægning</t>
  </si>
  <si>
    <t>Rækker</t>
  </si>
  <si>
    <t>Fejl</t>
  </si>
  <si>
    <t>Opgave 4.20</t>
  </si>
  <si>
    <t>Opgave 4.21</t>
  </si>
  <si>
    <t>Producent</t>
  </si>
  <si>
    <t>Dansk</t>
  </si>
  <si>
    <t>Variansanalyse: To-faktor med tilbagelægning</t>
  </si>
  <si>
    <t>Opgave 4.23</t>
  </si>
  <si>
    <t>Udvalg</t>
  </si>
  <si>
    <t>Interaktion</t>
  </si>
  <si>
    <t>Opgave 4.24</t>
  </si>
  <si>
    <t>Indenfor</t>
  </si>
  <si>
    <t>Pearson-korrelation</t>
  </si>
  <si>
    <t>Antaget afvigelse mellem gennemsnittene</t>
  </si>
  <si>
    <t>Antager kendt standardafvigelse:</t>
  </si>
  <si>
    <t>Konklusion: Man påstår at de to metoder giver forskelligt resultat</t>
  </si>
  <si>
    <t>Samme metode er benyttet på de to prøver. Der er derfor ingen grund til at tro, at standardafvigelserne er signifikant forskellige.</t>
  </si>
  <si>
    <t>Konklusion: de to metoder giver forskelligt resultat</t>
  </si>
  <si>
    <t>Signifikanssandsynlighed for chi-i-anden-kvadrattesten:</t>
  </si>
  <si>
    <t xml:space="preserve">  Testen kan ikke bruges </t>
  </si>
  <si>
    <t>Signifikansniveau</t>
  </si>
  <si>
    <t xml:space="preserve">Konklusion:  Vi kan ikke påstå, at afkastet på aktie A har </t>
  </si>
  <si>
    <t>observasioner</t>
  </si>
  <si>
    <t>Konklusion: Vi kan påstå, at det er nogen forskelle</t>
  </si>
  <si>
    <t xml:space="preserve"> i levestandard mellem disse steder.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</si>
</sst>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00"/>
    <numFmt numFmtId="166" formatCode="0.000000"/>
    <numFmt numFmtId="167" formatCode="0.0000"/>
    <numFmt numFmtId="168" formatCode="#,##0.0"/>
    <numFmt numFmtId="169" formatCode="0.00000"/>
    <numFmt numFmtId="170" formatCode="0.000\ %"/>
    <numFmt numFmtId="171" formatCode="#,##0.000"/>
    <numFmt numFmtId="172" formatCode="0.00000\ %"/>
  </numFmts>
  <fonts count="3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Symbol"/>
      <family val="1"/>
      <charset val="2"/>
    </font>
    <font>
      <vertAlign val="subscript"/>
      <sz val="11"/>
      <color indexed="8"/>
      <name val="Symbol"/>
      <family val="1"/>
      <charset val="2"/>
    </font>
    <font>
      <i/>
      <sz val="11"/>
      <color indexed="8"/>
      <name val="Calibri"/>
      <family val="2"/>
    </font>
    <font>
      <vertAlign val="subscript"/>
      <sz val="11"/>
      <color indexed="8"/>
      <name val="Calibri"/>
      <family val="2"/>
    </font>
    <font>
      <i/>
      <sz val="11"/>
      <color indexed="8"/>
      <name val="Symbol"/>
      <family val="1"/>
      <charset val="2"/>
    </font>
    <font>
      <vertAlign val="superscript"/>
      <sz val="11"/>
      <color indexed="8"/>
      <name val="Calibri"/>
      <family val="2"/>
    </font>
    <font>
      <i/>
      <vertAlign val="subscript"/>
      <sz val="11"/>
      <color indexed="8"/>
      <name val="Calibri"/>
      <family val="2"/>
    </font>
    <font>
      <sz val="10"/>
      <name val="Arial"/>
      <family val="2"/>
    </font>
    <font>
      <sz val="10"/>
      <name val="Symbol"/>
      <family val="1"/>
      <charset val="2"/>
    </font>
    <font>
      <vertAlign val="subscript"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1"/>
      <color indexed="8"/>
      <name val="Arial"/>
      <family val="2"/>
    </font>
    <font>
      <i/>
      <sz val="11"/>
      <color indexed="8"/>
      <name val="Arial"/>
      <family val="2"/>
    </font>
    <font>
      <vertAlign val="superscript"/>
      <sz val="11"/>
      <color indexed="8"/>
      <name val="Arial"/>
      <family val="2"/>
    </font>
    <font>
      <i/>
      <vertAlign val="subscript"/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name val="Arial"/>
      <family val="2"/>
    </font>
    <font>
      <sz val="14"/>
      <name val="Arial"/>
      <family val="2"/>
    </font>
    <font>
      <i/>
      <sz val="9"/>
      <name val="Arial"/>
      <family val="2"/>
    </font>
    <font>
      <sz val="10"/>
      <name val="Calibri"/>
      <family val="2"/>
    </font>
    <font>
      <sz val="11"/>
      <color theme="1"/>
      <name val="Calibri"/>
      <family val="2"/>
    </font>
    <font>
      <i/>
      <sz val="10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Symbol"/>
      <family val="1"/>
      <charset val="2"/>
    </font>
    <font>
      <vertAlign val="superscript"/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18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</cellStyleXfs>
  <cellXfs count="153">
    <xf numFmtId="0" fontId="0" fillId="0" borderId="0" xfId="0"/>
    <xf numFmtId="0" fontId="3" fillId="0" borderId="0" xfId="0" applyFont="1"/>
    <xf numFmtId="164" fontId="0" fillId="0" borderId="0" xfId="0" applyNumberFormat="1"/>
    <xf numFmtId="0" fontId="4" fillId="0" borderId="0" xfId="0" applyFont="1"/>
    <xf numFmtId="164" fontId="0" fillId="0" borderId="1" xfId="0" applyNumberFormat="1" applyBorder="1"/>
    <xf numFmtId="165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6" fontId="6" fillId="0" borderId="0" xfId="0" applyNumberFormat="1" applyFont="1" applyAlignment="1">
      <alignment horizontal="center"/>
    </xf>
    <xf numFmtId="2" fontId="0" fillId="0" borderId="0" xfId="0" applyNumberFormat="1"/>
    <xf numFmtId="167" fontId="0" fillId="0" borderId="0" xfId="0" applyNumberFormat="1"/>
    <xf numFmtId="0" fontId="4" fillId="0" borderId="0" xfId="0" applyFont="1" applyAlignment="1">
      <alignment horizontal="center"/>
    </xf>
    <xf numFmtId="9" fontId="1" fillId="0" borderId="0" xfId="1" applyFont="1"/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0" fillId="0" borderId="0" xfId="0" applyFill="1" applyBorder="1" applyAlignment="1"/>
    <xf numFmtId="165" fontId="0" fillId="0" borderId="0" xfId="0" applyNumberFormat="1" applyFill="1" applyBorder="1" applyAlignment="1"/>
    <xf numFmtId="167" fontId="0" fillId="0" borderId="0" xfId="0" applyNumberFormat="1" applyFill="1" applyBorder="1" applyAlignment="1"/>
    <xf numFmtId="0" fontId="0" fillId="0" borderId="3" xfId="0" applyFill="1" applyBorder="1" applyAlignment="1"/>
    <xf numFmtId="165" fontId="0" fillId="0" borderId="3" xfId="0" applyNumberFormat="1" applyFill="1" applyBorder="1" applyAlignment="1"/>
    <xf numFmtId="167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right"/>
    </xf>
    <xf numFmtId="9" fontId="1" fillId="0" borderId="0" xfId="1" applyFont="1" applyAlignment="1">
      <alignment horizontal="center"/>
    </xf>
    <xf numFmtId="0" fontId="0" fillId="0" borderId="0" xfId="0" applyBorder="1"/>
    <xf numFmtId="9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0" xfId="0" applyNumberFormat="1" applyBorder="1"/>
    <xf numFmtId="9" fontId="1" fillId="0" borderId="0" xfId="1" applyFont="1" applyBorder="1"/>
    <xf numFmtId="2" fontId="0" fillId="0" borderId="0" xfId="0" applyNumberFormat="1" applyFill="1" applyBorder="1" applyAlignment="1"/>
    <xf numFmtId="2" fontId="0" fillId="0" borderId="3" xfId="0" applyNumberFormat="1" applyFill="1" applyBorder="1" applyAlignment="1"/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" fontId="0" fillId="0" borderId="3" xfId="0" applyNumberFormat="1" applyFill="1" applyBorder="1" applyAlignment="1">
      <alignment horizontal="center"/>
    </xf>
    <xf numFmtId="3" fontId="0" fillId="0" borderId="0" xfId="0" applyNumberFormat="1"/>
    <xf numFmtId="2" fontId="0" fillId="0" borderId="0" xfId="0" applyNumberFormat="1" applyBorder="1" applyAlignment="1">
      <alignment horizontal="center"/>
    </xf>
    <xf numFmtId="2" fontId="0" fillId="0" borderId="0" xfId="0" applyNumberForma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 applyBorder="1"/>
    <xf numFmtId="0" fontId="4" fillId="0" borderId="0" xfId="0" applyFont="1" applyBorder="1"/>
    <xf numFmtId="0" fontId="6" fillId="0" borderId="0" xfId="0" applyFont="1" applyBorder="1"/>
    <xf numFmtId="0" fontId="0" fillId="0" borderId="0" xfId="0" applyFill="1" applyBorder="1"/>
    <xf numFmtId="3" fontId="1" fillId="0" borderId="0" xfId="1" applyNumberFormat="1" applyFon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1" fillId="0" borderId="0" xfId="0" applyNumberFormat="1" applyFont="1" applyBorder="1"/>
    <xf numFmtId="0" fontId="1" fillId="0" borderId="0" xfId="0" applyFont="1" applyBorder="1"/>
    <xf numFmtId="3" fontId="20" fillId="0" borderId="0" xfId="0" applyNumberFormat="1" applyFont="1"/>
    <xf numFmtId="0" fontId="20" fillId="0" borderId="0" xfId="0" applyFont="1"/>
    <xf numFmtId="3" fontId="1" fillId="0" borderId="5" xfId="0" applyNumberFormat="1" applyFont="1" applyBorder="1"/>
    <xf numFmtId="3" fontId="1" fillId="0" borderId="6" xfId="0" applyNumberFormat="1" applyFont="1" applyBorder="1"/>
    <xf numFmtId="3" fontId="1" fillId="0" borderId="8" xfId="0" applyNumberFormat="1" applyFont="1" applyBorder="1"/>
    <xf numFmtId="3" fontId="1" fillId="0" borderId="4" xfId="0" applyNumberFormat="1" applyFont="1" applyBorder="1"/>
    <xf numFmtId="3" fontId="1" fillId="0" borderId="9" xfId="0" applyNumberFormat="1" applyFont="1" applyBorder="1"/>
    <xf numFmtId="3" fontId="1" fillId="0" borderId="10" xfId="0" applyNumberFormat="1" applyFont="1" applyBorder="1"/>
    <xf numFmtId="3" fontId="1" fillId="0" borderId="11" xfId="0" applyNumberFormat="1" applyFont="1" applyBorder="1"/>
    <xf numFmtId="168" fontId="1" fillId="0" borderId="0" xfId="0" applyNumberFormat="1" applyFont="1" applyBorder="1"/>
    <xf numFmtId="4" fontId="1" fillId="0" borderId="0" xfId="0" applyNumberFormat="1" applyFont="1" applyBorder="1"/>
    <xf numFmtId="171" fontId="1" fillId="0" borderId="0" xfId="0" applyNumberFormat="1" applyFont="1" applyBorder="1"/>
    <xf numFmtId="168" fontId="1" fillId="0" borderId="5" xfId="0" applyNumberFormat="1" applyFont="1" applyBorder="1"/>
    <xf numFmtId="168" fontId="1" fillId="0" borderId="6" xfId="0" applyNumberFormat="1" applyFont="1" applyBorder="1"/>
    <xf numFmtId="168" fontId="1" fillId="0" borderId="7" xfId="0" applyNumberFormat="1" applyFont="1" applyBorder="1"/>
    <xf numFmtId="168" fontId="1" fillId="0" borderId="8" xfId="0" applyNumberFormat="1" applyFont="1" applyBorder="1"/>
    <xf numFmtId="168" fontId="1" fillId="0" borderId="4" xfId="0" applyNumberFormat="1" applyFont="1" applyBorder="1"/>
    <xf numFmtId="168" fontId="1" fillId="0" borderId="9" xfId="0" applyNumberFormat="1" applyFont="1" applyBorder="1"/>
    <xf numFmtId="168" fontId="1" fillId="0" borderId="10" xfId="0" applyNumberFormat="1" applyFont="1" applyBorder="1"/>
    <xf numFmtId="168" fontId="1" fillId="0" borderId="11" xfId="0" applyNumberFormat="1" applyFont="1" applyBorder="1"/>
    <xf numFmtId="4" fontId="1" fillId="0" borderId="5" xfId="0" applyNumberFormat="1" applyFont="1" applyBorder="1"/>
    <xf numFmtId="4" fontId="1" fillId="0" borderId="6" xfId="0" applyNumberFormat="1" applyFont="1" applyBorder="1"/>
    <xf numFmtId="4" fontId="1" fillId="0" borderId="7" xfId="0" applyNumberFormat="1" applyFont="1" applyBorder="1"/>
    <xf numFmtId="4" fontId="1" fillId="0" borderId="8" xfId="0" applyNumberFormat="1" applyFont="1" applyBorder="1"/>
    <xf numFmtId="4" fontId="1" fillId="0" borderId="4" xfId="0" applyNumberFormat="1" applyFont="1" applyBorder="1"/>
    <xf numFmtId="4" fontId="1" fillId="0" borderId="9" xfId="0" applyNumberFormat="1" applyFont="1" applyBorder="1"/>
    <xf numFmtId="4" fontId="1" fillId="0" borderId="10" xfId="0" applyNumberFormat="1" applyFont="1" applyBorder="1"/>
    <xf numFmtId="4" fontId="1" fillId="0" borderId="11" xfId="0" applyNumberFormat="1" applyFont="1" applyBorder="1"/>
    <xf numFmtId="170" fontId="1" fillId="0" borderId="0" xfId="1" applyNumberFormat="1" applyFont="1" applyBorder="1"/>
    <xf numFmtId="172" fontId="1" fillId="0" borderId="0" xfId="1" applyNumberFormat="1" applyFont="1" applyBorder="1"/>
    <xf numFmtId="3" fontId="8" fillId="0" borderId="0" xfId="0" applyNumberFormat="1" applyFont="1" applyBorder="1"/>
    <xf numFmtId="3" fontId="1" fillId="0" borderId="7" xfId="0" applyNumberFormat="1" applyFont="1" applyBorder="1"/>
    <xf numFmtId="168" fontId="1" fillId="0" borderId="1" xfId="0" applyNumberFormat="1" applyFont="1" applyBorder="1" applyAlignment="1">
      <alignment horizontal="center"/>
    </xf>
    <xf numFmtId="0" fontId="22" fillId="0" borderId="0" xfId="0" applyFont="1"/>
    <xf numFmtId="10" fontId="21" fillId="0" borderId="0" xfId="1" applyNumberFormat="1" applyFont="1"/>
    <xf numFmtId="169" fontId="0" fillId="0" borderId="0" xfId="0" applyNumberFormat="1"/>
    <xf numFmtId="9" fontId="21" fillId="0" borderId="0" xfId="1" applyFont="1"/>
    <xf numFmtId="170" fontId="21" fillId="0" borderId="0" xfId="1" applyNumberFormat="1" applyFont="1"/>
    <xf numFmtId="2" fontId="21" fillId="0" borderId="0" xfId="1" applyNumberFormat="1" applyFont="1"/>
    <xf numFmtId="168" fontId="1" fillId="0" borderId="0" xfId="0" applyNumberFormat="1" applyFont="1" applyBorder="1" applyAlignment="1">
      <alignment horizontal="center"/>
    </xf>
    <xf numFmtId="3" fontId="20" fillId="0" borderId="0" xfId="0" applyNumberFormat="1" applyFont="1" applyBorder="1"/>
    <xf numFmtId="0" fontId="20" fillId="0" borderId="0" xfId="0" applyFont="1" applyBorder="1"/>
    <xf numFmtId="3" fontId="0" fillId="0" borderId="0" xfId="0" applyNumberFormat="1" applyBorder="1"/>
    <xf numFmtId="0" fontId="23" fillId="0" borderId="2" xfId="0" applyFont="1" applyFill="1" applyBorder="1" applyAlignment="1">
      <alignment horizontal="center"/>
    </xf>
    <xf numFmtId="0" fontId="24" fillId="0" borderId="0" xfId="2" applyFont="1"/>
    <xf numFmtId="0" fontId="11" fillId="0" borderId="0" xfId="2"/>
    <xf numFmtId="0" fontId="11" fillId="0" borderId="11" xfId="2" applyBorder="1"/>
    <xf numFmtId="0" fontId="11" fillId="0" borderId="10" xfId="2" applyBorder="1"/>
    <xf numFmtId="0" fontId="11" fillId="0" borderId="0" xfId="2" applyBorder="1"/>
    <xf numFmtId="0" fontId="11" fillId="0" borderId="4" xfId="2" applyBorder="1"/>
    <xf numFmtId="2" fontId="11" fillId="0" borderId="0" xfId="2" applyNumberFormat="1" applyBorder="1"/>
    <xf numFmtId="0" fontId="11" fillId="0" borderId="8" xfId="2" applyBorder="1"/>
    <xf numFmtId="0" fontId="15" fillId="0" borderId="8" xfId="2" applyFont="1" applyBorder="1"/>
    <xf numFmtId="167" fontId="11" fillId="0" borderId="0" xfId="2" applyNumberFormat="1"/>
    <xf numFmtId="0" fontId="14" fillId="0" borderId="0" xfId="2" applyFont="1" applyAlignment="1">
      <alignment horizontal="center"/>
    </xf>
    <xf numFmtId="0" fontId="11" fillId="0" borderId="0" xfId="2" applyAlignment="1">
      <alignment horizontal="center"/>
    </xf>
    <xf numFmtId="167" fontId="11" fillId="0" borderId="0" xfId="2" applyNumberFormat="1" applyAlignment="1">
      <alignment horizontal="center"/>
    </xf>
    <xf numFmtId="0" fontId="11" fillId="0" borderId="0" xfId="2" applyAlignment="1">
      <alignment horizontal="right"/>
    </xf>
    <xf numFmtId="0" fontId="14" fillId="0" borderId="0" xfId="2" applyFont="1"/>
    <xf numFmtId="2" fontId="11" fillId="0" borderId="0" xfId="2" applyNumberFormat="1" applyAlignment="1">
      <alignment horizontal="center"/>
    </xf>
    <xf numFmtId="0" fontId="25" fillId="0" borderId="0" xfId="2" applyFont="1"/>
    <xf numFmtId="10" fontId="11" fillId="0" borderId="0" xfId="3" applyNumberFormat="1"/>
    <xf numFmtId="0" fontId="15" fillId="0" borderId="0" xfId="2" applyFont="1"/>
    <xf numFmtId="2" fontId="11" fillId="0" borderId="0" xfId="2" applyNumberFormat="1"/>
    <xf numFmtId="0" fontId="14" fillId="0" borderId="2" xfId="2" applyFont="1" applyFill="1" applyBorder="1" applyAlignment="1">
      <alignment horizontal="center"/>
    </xf>
    <xf numFmtId="0" fontId="11" fillId="0" borderId="0" xfId="2" applyFill="1" applyBorder="1" applyAlignment="1"/>
    <xf numFmtId="0" fontId="11" fillId="0" borderId="3" xfId="2" applyFill="1" applyBorder="1" applyAlignment="1"/>
    <xf numFmtId="0" fontId="26" fillId="0" borderId="12" xfId="2" applyFont="1" applyFill="1" applyBorder="1" applyAlignment="1">
      <alignment horizontal="right"/>
    </xf>
    <xf numFmtId="0" fontId="11" fillId="0" borderId="0" xfId="2" applyFont="1"/>
    <xf numFmtId="0" fontId="28" fillId="0" borderId="0" xfId="0" applyFont="1"/>
    <xf numFmtId="0" fontId="29" fillId="0" borderId="12" xfId="0" applyFont="1" applyFill="1" applyBorder="1" applyAlignment="1">
      <alignment horizontal="right"/>
    </xf>
    <xf numFmtId="0" fontId="30" fillId="0" borderId="0" xfId="2" applyFont="1"/>
    <xf numFmtId="2" fontId="11" fillId="0" borderId="0" xfId="2" applyNumberFormat="1" applyFill="1" applyBorder="1" applyAlignment="1"/>
    <xf numFmtId="165" fontId="11" fillId="0" borderId="0" xfId="2" applyNumberFormat="1" applyFill="1" applyBorder="1" applyAlignment="1"/>
    <xf numFmtId="11" fontId="11" fillId="0" borderId="0" xfId="2" applyNumberFormat="1" applyFill="1" applyBorder="1" applyAlignment="1"/>
    <xf numFmtId="2" fontId="11" fillId="0" borderId="3" xfId="2" applyNumberFormat="1" applyFill="1" applyBorder="1" applyAlignment="1"/>
    <xf numFmtId="1" fontId="11" fillId="0" borderId="0" xfId="2" applyNumberFormat="1"/>
    <xf numFmtId="164" fontId="11" fillId="0" borderId="0" xfId="2" applyNumberFormat="1"/>
    <xf numFmtId="167" fontId="11" fillId="0" borderId="0" xfId="2" applyNumberFormat="1" applyFill="1" applyBorder="1" applyAlignment="1"/>
    <xf numFmtId="165" fontId="11" fillId="0" borderId="3" xfId="2" applyNumberFormat="1" applyFill="1" applyBorder="1" applyAlignment="1"/>
    <xf numFmtId="9" fontId="21" fillId="0" borderId="0" xfId="1" applyFont="1" applyBorder="1"/>
    <xf numFmtId="166" fontId="0" fillId="0" borderId="0" xfId="0" applyNumberFormat="1" applyAlignment="1">
      <alignment horizontal="center"/>
    </xf>
    <xf numFmtId="1" fontId="0" fillId="0" borderId="0" xfId="0" applyNumberFormat="1"/>
    <xf numFmtId="0" fontId="33" fillId="0" borderId="0" xfId="0" applyFont="1"/>
    <xf numFmtId="164" fontId="0" fillId="0" borderId="1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33" fillId="0" borderId="0" xfId="0" applyFont="1" applyAlignment="1">
      <alignment horizontal="center"/>
    </xf>
    <xf numFmtId="170" fontId="0" fillId="0" borderId="0" xfId="1" applyNumberFormat="1" applyFont="1" applyBorder="1" applyAlignment="1">
      <alignment horizontal="center"/>
    </xf>
    <xf numFmtId="164" fontId="0" fillId="0" borderId="0" xfId="0" applyNumberFormat="1" applyBorder="1" applyAlignment="1">
      <alignment horizontal="left"/>
    </xf>
    <xf numFmtId="10" fontId="0" fillId="0" borderId="0" xfId="1" applyNumberFormat="1" applyFont="1"/>
    <xf numFmtId="0" fontId="11" fillId="0" borderId="5" xfId="2" applyBorder="1"/>
    <xf numFmtId="0" fontId="11" fillId="0" borderId="6" xfId="2" applyBorder="1"/>
    <xf numFmtId="0" fontId="11" fillId="0" borderId="7" xfId="2" applyBorder="1"/>
    <xf numFmtId="0" fontId="11" fillId="0" borderId="9" xfId="2" applyBorder="1"/>
    <xf numFmtId="169" fontId="11" fillId="0" borderId="0" xfId="2" applyNumberFormat="1" applyFill="1" applyBorder="1" applyAlignment="1"/>
    <xf numFmtId="0" fontId="23" fillId="0" borderId="2" xfId="0" applyFont="1" applyFill="1" applyBorder="1" applyAlignment="1">
      <alignment horizontal="left"/>
    </xf>
  </cellXfs>
  <cellStyles count="4">
    <cellStyle name="Normal" xfId="0" builtinId="0"/>
    <cellStyle name="Normal 2" xfId="2"/>
    <cellStyle name="Procent" xfId="1" builtinId="5"/>
    <cellStyle name="Prosent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yVal>
            <c:numRef>
              <c:f>'Opg 4.2'!$C$3:$C$10</c:f>
              <c:numCache>
                <c:formatCode>0.00</c:formatCode>
                <c:ptCount val="8"/>
                <c:pt idx="0">
                  <c:v>0.54</c:v>
                </c:pt>
                <c:pt idx="1">
                  <c:v>0.52</c:v>
                </c:pt>
                <c:pt idx="2">
                  <c:v>0.49</c:v>
                </c:pt>
                <c:pt idx="3">
                  <c:v>0.52</c:v>
                </c:pt>
                <c:pt idx="4">
                  <c:v>0.5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579200"/>
        <c:axId val="147329408"/>
      </c:scatterChart>
      <c:valAx>
        <c:axId val="144579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47329408"/>
        <c:crosses val="autoZero"/>
        <c:crossBetween val="midCat"/>
      </c:valAx>
      <c:valAx>
        <c:axId val="147329408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1445792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yVal>
            <c:numRef>
              <c:f>'Opg 4.3'!$C$3:$C$10</c:f>
              <c:numCache>
                <c:formatCode>0.00</c:formatCode>
                <c:ptCount val="8"/>
                <c:pt idx="0">
                  <c:v>14.02</c:v>
                </c:pt>
                <c:pt idx="1">
                  <c:v>15.07</c:v>
                </c:pt>
                <c:pt idx="2">
                  <c:v>13.91</c:v>
                </c:pt>
                <c:pt idx="3">
                  <c:v>14.12</c:v>
                </c:pt>
                <c:pt idx="4">
                  <c:v>14.48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238528"/>
        <c:axId val="153467136"/>
      </c:scatterChart>
      <c:valAx>
        <c:axId val="153238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153467136"/>
        <c:crosses val="autoZero"/>
        <c:crossBetween val="midCat"/>
      </c:valAx>
      <c:valAx>
        <c:axId val="153467136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153238528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yVal>
            <c:numRef>
              <c:f>'Opg 4.5'!$C$3:$C$12</c:f>
              <c:numCache>
                <c:formatCode>0</c:formatCode>
                <c:ptCount val="10"/>
                <c:pt idx="0">
                  <c:v>732</c:v>
                </c:pt>
                <c:pt idx="1">
                  <c:v>753</c:v>
                </c:pt>
                <c:pt idx="2">
                  <c:v>729</c:v>
                </c:pt>
                <c:pt idx="3">
                  <c:v>771</c:v>
                </c:pt>
                <c:pt idx="4">
                  <c:v>768</c:v>
                </c:pt>
                <c:pt idx="5">
                  <c:v>741</c:v>
                </c:pt>
                <c:pt idx="6">
                  <c:v>762</c:v>
                </c:pt>
                <c:pt idx="7">
                  <c:v>729</c:v>
                </c:pt>
                <c:pt idx="8">
                  <c:v>741</c:v>
                </c:pt>
                <c:pt idx="9">
                  <c:v>762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484928"/>
        <c:axId val="93486464"/>
      </c:scatterChart>
      <c:valAx>
        <c:axId val="93484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93486464"/>
        <c:crosses val="autoZero"/>
        <c:crossBetween val="midCat"/>
      </c:valAx>
      <c:valAx>
        <c:axId val="93486464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crossAx val="93484928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yVal>
            <c:numRef>
              <c:f>'Opg 4.9'!$C$3:$C$14</c:f>
              <c:numCache>
                <c:formatCode>0.0</c:formatCode>
                <c:ptCount val="12"/>
                <c:pt idx="0">
                  <c:v>8.4</c:v>
                </c:pt>
                <c:pt idx="1">
                  <c:v>6.7</c:v>
                </c:pt>
                <c:pt idx="2">
                  <c:v>9.3000000000000007</c:v>
                </c:pt>
                <c:pt idx="3">
                  <c:v>9.1</c:v>
                </c:pt>
                <c:pt idx="4">
                  <c:v>4.5</c:v>
                </c:pt>
                <c:pt idx="5">
                  <c:v>2.4</c:v>
                </c:pt>
                <c:pt idx="6">
                  <c:v>6.7</c:v>
                </c:pt>
                <c:pt idx="7">
                  <c:v>7.7</c:v>
                </c:pt>
                <c:pt idx="8">
                  <c:v>5.8</c:v>
                </c:pt>
                <c:pt idx="9">
                  <c:v>8.8000000000000007</c:v>
                </c:pt>
                <c:pt idx="10">
                  <c:v>3.2</c:v>
                </c:pt>
                <c:pt idx="11">
                  <c:v>9.3000000000000007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568000"/>
        <c:axId val="93590272"/>
      </c:scatterChart>
      <c:valAx>
        <c:axId val="9356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93590272"/>
        <c:crosses val="autoZero"/>
        <c:crossBetween val="midCat"/>
      </c:valAx>
      <c:valAx>
        <c:axId val="93590272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93568000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yVal>
            <c:numRef>
              <c:f>'Opg 4.10'!$C$3:$C$14</c:f>
              <c:numCache>
                <c:formatCode>0.00</c:formatCode>
                <c:ptCount val="12"/>
                <c:pt idx="0">
                  <c:v>60.33</c:v>
                </c:pt>
                <c:pt idx="1">
                  <c:v>61.44</c:v>
                </c:pt>
                <c:pt idx="2">
                  <c:v>60.45</c:v>
                </c:pt>
                <c:pt idx="3">
                  <c:v>60.84</c:v>
                </c:pt>
                <c:pt idx="4">
                  <c:v>61.26</c:v>
                </c:pt>
                <c:pt idx="5">
                  <c:v>60.48</c:v>
                </c:pt>
                <c:pt idx="6">
                  <c:v>60.39</c:v>
                </c:pt>
                <c:pt idx="7">
                  <c:v>60.06</c:v>
                </c:pt>
                <c:pt idx="8">
                  <c:v>60.12</c:v>
                </c:pt>
                <c:pt idx="9">
                  <c:v>60.63</c:v>
                </c:pt>
                <c:pt idx="10">
                  <c:v>61.5</c:v>
                </c:pt>
                <c:pt idx="11">
                  <c:v>60.24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3136"/>
        <c:axId val="93644672"/>
      </c:scatterChart>
      <c:valAx>
        <c:axId val="93643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a-DK"/>
          </a:p>
        </c:txPr>
        <c:crossAx val="93644672"/>
        <c:crosses val="autoZero"/>
        <c:crossBetween val="midCat"/>
      </c:valAx>
      <c:valAx>
        <c:axId val="93644672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93643136"/>
        <c:crosses val="autoZero"/>
        <c:crossBetween val="midCat"/>
      </c:valAx>
    </c:plotArea>
    <c:plotVisOnly val="1"/>
    <c:dispBlanksAs val="gap"/>
    <c:showDLblsOverMax val="0"/>
  </c:chart>
  <c:printSettings>
    <c:headerFooter alignWithMargins="0"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2</xdr:row>
      <xdr:rowOff>85725</xdr:rowOff>
    </xdr:from>
    <xdr:to>
      <xdr:col>1</xdr:col>
      <xdr:colOff>571500</xdr:colOff>
      <xdr:row>16</xdr:row>
      <xdr:rowOff>161925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2</xdr:row>
      <xdr:rowOff>85725</xdr:rowOff>
    </xdr:from>
    <xdr:to>
      <xdr:col>1</xdr:col>
      <xdr:colOff>571500</xdr:colOff>
      <xdr:row>16</xdr:row>
      <xdr:rowOff>161925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2</xdr:row>
      <xdr:rowOff>85725</xdr:rowOff>
    </xdr:from>
    <xdr:to>
      <xdr:col>1</xdr:col>
      <xdr:colOff>571500</xdr:colOff>
      <xdr:row>16</xdr:row>
      <xdr:rowOff>161925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2</xdr:row>
      <xdr:rowOff>85725</xdr:rowOff>
    </xdr:from>
    <xdr:to>
      <xdr:col>1</xdr:col>
      <xdr:colOff>571500</xdr:colOff>
      <xdr:row>16</xdr:row>
      <xdr:rowOff>161925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333375</xdr:colOff>
      <xdr:row>2</xdr:row>
      <xdr:rowOff>85725</xdr:rowOff>
    </xdr:from>
    <xdr:to>
      <xdr:col>1</xdr:col>
      <xdr:colOff>571500</xdr:colOff>
      <xdr:row>16</xdr:row>
      <xdr:rowOff>161925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tabSelected="1" zoomScale="85" zoomScaleNormal="85" workbookViewId="0">
      <selection activeCell="H15" sqref="H15"/>
    </sheetView>
  </sheetViews>
  <sheetFormatPr defaultColWidth="11.42578125" defaultRowHeight="15" x14ac:dyDescent="0.25"/>
  <cols>
    <col min="1" max="1" width="12.5703125" customWidth="1"/>
    <col min="2" max="2" width="13.140625" customWidth="1"/>
    <col min="5" max="5" width="12.5703125" bestFit="1" customWidth="1"/>
  </cols>
  <sheetData>
    <row r="1" spans="1:15" x14ac:dyDescent="0.25">
      <c r="A1" s="1" t="s">
        <v>104</v>
      </c>
    </row>
    <row r="2" spans="1:15" x14ac:dyDescent="0.25">
      <c r="B2" t="s">
        <v>105</v>
      </c>
    </row>
    <row r="3" spans="1:15" x14ac:dyDescent="0.25">
      <c r="B3" s="7">
        <v>2.8600000000000003</v>
      </c>
      <c r="C3" s="7">
        <v>3.03</v>
      </c>
      <c r="D3" s="7">
        <v>3</v>
      </c>
      <c r="E3" s="7">
        <v>2.89</v>
      </c>
      <c r="F3" s="7">
        <v>2.94</v>
      </c>
    </row>
    <row r="5" spans="1:15" x14ac:dyDescent="0.25">
      <c r="B5" t="s">
        <v>106</v>
      </c>
      <c r="D5" s="14" t="s">
        <v>8</v>
      </c>
      <c r="E5" s="9" t="s">
        <v>8</v>
      </c>
    </row>
    <row r="6" spans="1:15" x14ac:dyDescent="0.25">
      <c r="B6" s="7">
        <f>AVERAGE(B3:F3)</f>
        <v>2.944</v>
      </c>
      <c r="C6" s="12"/>
      <c r="D6" s="6">
        <v>7.0000000000000007E-2</v>
      </c>
      <c r="E6" s="17">
        <f>STDEV(B3:F3)</f>
        <v>7.1624018317879762E-2</v>
      </c>
    </row>
    <row r="8" spans="1:15" x14ac:dyDescent="0.25">
      <c r="B8" s="5"/>
      <c r="C8" s="5"/>
      <c r="D8" s="5"/>
      <c r="E8" s="5"/>
      <c r="F8" s="5"/>
    </row>
    <row r="9" spans="1:15" x14ac:dyDescent="0.25">
      <c r="B9" s="1" t="s">
        <v>196</v>
      </c>
      <c r="D9" s="6"/>
      <c r="H9" s="1" t="s">
        <v>107</v>
      </c>
    </row>
    <row r="11" spans="1:15" x14ac:dyDescent="0.25">
      <c r="C11" s="15">
        <v>0.95</v>
      </c>
      <c r="D11" s="15">
        <v>0.99</v>
      </c>
      <c r="I11" s="27">
        <v>0.95</v>
      </c>
      <c r="J11" s="27">
        <v>0.99</v>
      </c>
    </row>
    <row r="12" spans="1:15" x14ac:dyDescent="0.25">
      <c r="B12" s="14" t="s">
        <v>0</v>
      </c>
      <c r="C12">
        <v>2.5000000000000001E-2</v>
      </c>
      <c r="D12">
        <v>5.0000000000000001E-3</v>
      </c>
      <c r="H12" s="14" t="s">
        <v>0</v>
      </c>
      <c r="I12" s="6">
        <v>2.5000000000000001E-2</v>
      </c>
      <c r="J12" s="6">
        <v>5.0000000000000001E-3</v>
      </c>
    </row>
    <row r="13" spans="1:15" ht="18" x14ac:dyDescent="0.35">
      <c r="B13" s="6" t="s">
        <v>1</v>
      </c>
      <c r="C13" s="5">
        <f>-NORMSINV(C12)</f>
        <v>1.9599639845400538</v>
      </c>
      <c r="D13" s="5">
        <f>-NORMSINV(D12)</f>
        <v>2.5758293035488999</v>
      </c>
      <c r="H13" s="9" t="s">
        <v>5</v>
      </c>
      <c r="I13" s="17">
        <f>TINV(2*I12,4)</f>
        <v>2.7764451051977934</v>
      </c>
      <c r="J13" s="17">
        <f>TINV(2*J12,4)</f>
        <v>4.604094871349993</v>
      </c>
    </row>
    <row r="14" spans="1:15" x14ac:dyDescent="0.25">
      <c r="C14" s="5"/>
      <c r="I14" s="5"/>
      <c r="M14" s="15"/>
      <c r="N14" s="15"/>
      <c r="O14" s="15"/>
    </row>
    <row r="15" spans="1:15" x14ac:dyDescent="0.25">
      <c r="B15" t="s">
        <v>108</v>
      </c>
      <c r="C15" s="5"/>
      <c r="D15" s="5"/>
      <c r="E15" s="5"/>
      <c r="G15" s="28"/>
      <c r="H15" t="s">
        <v>108</v>
      </c>
      <c r="I15" s="28"/>
      <c r="J15" s="28"/>
      <c r="L15" s="3"/>
    </row>
    <row r="16" spans="1:15" x14ac:dyDescent="0.25">
      <c r="B16" s="29">
        <v>0.95</v>
      </c>
      <c r="C16" s="30">
        <f>$B$6-$C$13*$D$6/SQRT(5)</f>
        <v>2.8826434221596391</v>
      </c>
      <c r="D16" s="30">
        <f>$B$6+$C$13*$D$6/SQRT(5)</f>
        <v>3.0053565778403608</v>
      </c>
      <c r="G16" s="28"/>
      <c r="H16" s="29">
        <v>0.95</v>
      </c>
      <c r="I16" s="30">
        <f>$B$6-$I$13*$E$6/SQRT(5)</f>
        <v>2.8550670350480019</v>
      </c>
      <c r="J16" s="30">
        <f>$B$6+$I$13*$E$6/SQRT(5)</f>
        <v>3.032932964951998</v>
      </c>
      <c r="M16" s="5"/>
      <c r="N16" s="5"/>
      <c r="O16" s="5"/>
    </row>
    <row r="17" spans="2:15" x14ac:dyDescent="0.25">
      <c r="B17" s="29">
        <v>0.99</v>
      </c>
      <c r="C17" s="30">
        <f>$B$6-$D$13*$D$6/SQRT(5)</f>
        <v>2.863363788103602</v>
      </c>
      <c r="D17" s="30">
        <f>$B$6+$D$13*$D$6/SQRT(5)</f>
        <v>3.0246362118963979</v>
      </c>
      <c r="G17" s="28"/>
      <c r="H17" s="29">
        <v>0.99</v>
      </c>
      <c r="I17" s="30">
        <f>$B$6-$J$13*$E$6/SQRT(5)</f>
        <v>2.7965251563364606</v>
      </c>
      <c r="J17" s="30">
        <f>$B$6+$J$13*$E$6/SQRT(5)</f>
        <v>3.0914748436635393</v>
      </c>
      <c r="M17" s="5"/>
    </row>
    <row r="18" spans="2:15" x14ac:dyDescent="0.25">
      <c r="G18" s="28"/>
      <c r="H18" s="31"/>
      <c r="I18" s="31"/>
      <c r="J18" s="32"/>
      <c r="M18" s="5"/>
      <c r="N18" s="5"/>
      <c r="O18" s="5"/>
    </row>
    <row r="19" spans="2:15" x14ac:dyDescent="0.25">
      <c r="G19" s="28"/>
      <c r="H19" s="31"/>
      <c r="I19" s="31"/>
      <c r="J19" s="28"/>
    </row>
    <row r="20" spans="2:15" x14ac:dyDescent="0.25">
      <c r="G20" s="28"/>
      <c r="H20" s="31"/>
      <c r="I20" s="31"/>
      <c r="J20" s="28"/>
    </row>
    <row r="21" spans="2:15" x14ac:dyDescent="0.25">
      <c r="F21" s="28"/>
      <c r="G21" s="28"/>
      <c r="H21" s="31"/>
      <c r="I21" s="31"/>
      <c r="J21" s="28"/>
      <c r="K21" s="28"/>
    </row>
    <row r="22" spans="2:15" x14ac:dyDescent="0.25">
      <c r="F22" s="28"/>
      <c r="G22" s="28"/>
      <c r="H22" s="31"/>
      <c r="I22" s="31"/>
      <c r="J22" s="28"/>
      <c r="K22" s="28"/>
    </row>
    <row r="23" spans="2:15" x14ac:dyDescent="0.25">
      <c r="F23" s="28"/>
      <c r="G23" s="28"/>
      <c r="H23" s="31"/>
      <c r="I23" s="31"/>
      <c r="J23" s="28"/>
      <c r="K23" s="28"/>
    </row>
    <row r="24" spans="2:15" x14ac:dyDescent="0.25">
      <c r="F24" s="28"/>
      <c r="G24" s="28"/>
      <c r="H24" s="31"/>
      <c r="I24" s="31"/>
      <c r="J24" s="32"/>
      <c r="K24" s="28"/>
    </row>
    <row r="25" spans="2:15" x14ac:dyDescent="0.25">
      <c r="F25" s="28"/>
      <c r="G25" s="28"/>
      <c r="H25" s="31"/>
      <c r="I25" s="31"/>
      <c r="J25" s="32"/>
      <c r="K25" s="28"/>
      <c r="L25" s="8"/>
      <c r="M25" s="5"/>
      <c r="N25" s="5"/>
      <c r="O25" s="5"/>
    </row>
    <row r="26" spans="2:15" x14ac:dyDescent="0.25">
      <c r="F26" s="28"/>
      <c r="G26" s="28"/>
      <c r="H26" s="31"/>
      <c r="I26" s="31"/>
      <c r="J26" s="32"/>
      <c r="K26" s="28"/>
    </row>
    <row r="27" spans="2:15" x14ac:dyDescent="0.25">
      <c r="F27" s="28"/>
      <c r="G27" s="28"/>
      <c r="H27" s="28"/>
      <c r="I27" s="28"/>
      <c r="J27" s="28"/>
      <c r="K27" s="28"/>
    </row>
    <row r="28" spans="2:15" x14ac:dyDescent="0.25">
      <c r="F28" s="28"/>
      <c r="G28" s="28"/>
      <c r="H28" s="28"/>
      <c r="I28" s="28"/>
      <c r="J28" s="28"/>
      <c r="K28" s="28"/>
    </row>
    <row r="32" spans="2:15" x14ac:dyDescent="0.25">
      <c r="L32" s="3"/>
    </row>
    <row r="33" spans="12:12" x14ac:dyDescent="0.25">
      <c r="L33" s="3"/>
    </row>
    <row r="35" spans="12:12" x14ac:dyDescent="0.25">
      <c r="L35" s="3"/>
    </row>
    <row r="36" spans="12:12" x14ac:dyDescent="0.25">
      <c r="L36" s="3"/>
    </row>
  </sheetData>
  <phoneticPr fontId="0" type="noConversion"/>
  <pageMargins left="0.7" right="0.7" top="0.78740157499999996" bottom="0.78740157499999996" header="0.3" footer="0.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Normal="100" workbookViewId="0">
      <selection activeCell="F10" sqref="F10"/>
    </sheetView>
  </sheetViews>
  <sheetFormatPr defaultColWidth="11.42578125" defaultRowHeight="15" x14ac:dyDescent="0.25"/>
  <cols>
    <col min="1" max="1" width="10.85546875" customWidth="1"/>
    <col min="2" max="2" width="10.28515625" customWidth="1"/>
    <col min="3" max="3" width="8.5703125" customWidth="1"/>
    <col min="5" max="5" width="9.5703125" customWidth="1"/>
    <col min="6" max="6" width="12.42578125" customWidth="1"/>
    <col min="7" max="7" width="11.85546875" customWidth="1"/>
    <col min="9" max="9" width="5.28515625" customWidth="1"/>
    <col min="10" max="10" width="6.7109375" customWidth="1"/>
    <col min="11" max="11" width="9.5703125" customWidth="1"/>
    <col min="12" max="12" width="11.85546875" customWidth="1"/>
    <col min="13" max="13" width="13.5703125" customWidth="1"/>
  </cols>
  <sheetData>
    <row r="1" spans="1:13" x14ac:dyDescent="0.25">
      <c r="A1" s="1" t="s">
        <v>135</v>
      </c>
      <c r="C1" t="s">
        <v>120</v>
      </c>
    </row>
    <row r="2" spans="1:13" x14ac:dyDescent="0.25">
      <c r="F2" s="6"/>
      <c r="G2" s="6"/>
      <c r="K2" s="15"/>
      <c r="L2" s="15"/>
      <c r="M2" s="15"/>
    </row>
    <row r="3" spans="1:13" x14ac:dyDescent="0.25">
      <c r="C3" s="12">
        <v>60.33</v>
      </c>
      <c r="F3" s="6"/>
      <c r="G3" s="6"/>
      <c r="J3" s="3"/>
    </row>
    <row r="4" spans="1:13" ht="21.75" x14ac:dyDescent="0.35">
      <c r="C4" s="12">
        <v>61.44</v>
      </c>
      <c r="F4" s="143" t="s">
        <v>100</v>
      </c>
      <c r="G4" s="143" t="s">
        <v>101</v>
      </c>
      <c r="J4" s="8"/>
      <c r="K4" s="5"/>
      <c r="L4" s="5"/>
      <c r="M4" s="5"/>
    </row>
    <row r="5" spans="1:13" x14ac:dyDescent="0.25">
      <c r="C5" s="12">
        <v>60.45</v>
      </c>
      <c r="F5" s="17">
        <f>(C24-1)*(D21^2)/(D24^2)</f>
        <v>42.21999999999997</v>
      </c>
      <c r="G5" s="17">
        <f>CHIINV(0.05,15)</f>
        <v>24.99579013972863</v>
      </c>
      <c r="I5" s="28"/>
      <c r="K5" s="5"/>
    </row>
    <row r="6" spans="1:13" x14ac:dyDescent="0.25">
      <c r="C6" s="12">
        <v>60.84</v>
      </c>
      <c r="F6" s="6"/>
      <c r="G6" s="6"/>
      <c r="I6" s="28"/>
      <c r="K6" s="5"/>
      <c r="L6" s="5"/>
      <c r="M6" s="5"/>
    </row>
    <row r="7" spans="1:13" x14ac:dyDescent="0.25">
      <c r="C7" s="12">
        <v>61.26</v>
      </c>
      <c r="F7" s="6"/>
      <c r="G7" s="6"/>
      <c r="I7" s="28"/>
    </row>
    <row r="8" spans="1:13" x14ac:dyDescent="0.25">
      <c r="C8" s="12">
        <v>60.48</v>
      </c>
      <c r="E8" s="28"/>
      <c r="F8" s="142" t="str">
        <f>IF(F5&gt;G5,"Påstår H1","Kan ikke forkaste H0")</f>
        <v>Påstår H1</v>
      </c>
      <c r="G8" s="142"/>
      <c r="H8" s="28"/>
    </row>
    <row r="9" spans="1:13" x14ac:dyDescent="0.25">
      <c r="C9" s="12">
        <v>60.39</v>
      </c>
      <c r="E9" s="28"/>
      <c r="F9" s="142"/>
      <c r="G9" s="142"/>
      <c r="H9" s="32"/>
    </row>
    <row r="10" spans="1:13" x14ac:dyDescent="0.25">
      <c r="C10" s="12">
        <v>60.06</v>
      </c>
      <c r="E10" s="28"/>
      <c r="F10" s="145" t="s">
        <v>116</v>
      </c>
      <c r="G10" s="142"/>
      <c r="H10" s="32"/>
    </row>
    <row r="11" spans="1:13" x14ac:dyDescent="0.25">
      <c r="C11" s="12">
        <v>60.12</v>
      </c>
      <c r="E11" s="28"/>
      <c r="F11" s="144">
        <f>CHIDIST(F5,15)</f>
        <v>2.0788333183561166E-4</v>
      </c>
      <c r="G11" s="142"/>
      <c r="H11" s="32"/>
    </row>
    <row r="12" spans="1:13" x14ac:dyDescent="0.25">
      <c r="C12" s="12">
        <v>60.63</v>
      </c>
      <c r="E12" s="28"/>
      <c r="F12" s="28"/>
      <c r="G12" s="28"/>
      <c r="H12" s="28"/>
    </row>
    <row r="13" spans="1:13" x14ac:dyDescent="0.25">
      <c r="C13" s="12">
        <v>61.5</v>
      </c>
      <c r="E13" s="28"/>
      <c r="F13" s="28"/>
      <c r="G13" s="28"/>
      <c r="H13" s="28"/>
    </row>
    <row r="14" spans="1:13" x14ac:dyDescent="0.25">
      <c r="C14" s="12">
        <v>60.24</v>
      </c>
      <c r="E14" s="28"/>
      <c r="F14" s="28"/>
      <c r="G14" s="28"/>
      <c r="H14" s="28"/>
    </row>
    <row r="15" spans="1:13" x14ac:dyDescent="0.25">
      <c r="C15" s="12">
        <v>61.14</v>
      </c>
    </row>
    <row r="16" spans="1:13" x14ac:dyDescent="0.25">
      <c r="C16" s="12">
        <v>60.18</v>
      </c>
      <c r="F16" s="146"/>
    </row>
    <row r="17" spans="1:11" x14ac:dyDescent="0.25">
      <c r="C17" s="12">
        <v>61.35</v>
      </c>
    </row>
    <row r="18" spans="1:11" x14ac:dyDescent="0.25">
      <c r="C18" s="12">
        <v>60.39</v>
      </c>
    </row>
    <row r="19" spans="1:11" x14ac:dyDescent="0.25">
      <c r="C19" s="12"/>
    </row>
    <row r="20" spans="1:11" x14ac:dyDescent="0.25">
      <c r="C20" s="6" t="s">
        <v>113</v>
      </c>
      <c r="D20" s="11" t="s">
        <v>8</v>
      </c>
      <c r="J20" s="3"/>
      <c r="K20" s="13"/>
    </row>
    <row r="21" spans="1:11" x14ac:dyDescent="0.25">
      <c r="C21" s="7">
        <f>AVERAGE(C3:C18)</f>
        <v>60.674999999999997</v>
      </c>
      <c r="D21" s="6">
        <f>STDEV(C3:C18)</f>
        <v>0.50330905018686067</v>
      </c>
      <c r="J21" s="3"/>
    </row>
    <row r="23" spans="1:11" ht="18" x14ac:dyDescent="0.35">
      <c r="B23" s="6"/>
      <c r="C23" s="9" t="s">
        <v>6</v>
      </c>
      <c r="D23" s="6" t="s">
        <v>102</v>
      </c>
      <c r="J23" s="3"/>
      <c r="K23" s="13"/>
    </row>
    <row r="24" spans="1:11" x14ac:dyDescent="0.25">
      <c r="A24" s="12"/>
      <c r="C24" s="6">
        <v>16</v>
      </c>
      <c r="D24" s="6">
        <v>0.3</v>
      </c>
      <c r="J24" s="3"/>
    </row>
    <row r="25" spans="1:11" x14ac:dyDescent="0.25">
      <c r="C25" s="6"/>
      <c r="D25" s="6"/>
      <c r="J25" s="3"/>
    </row>
    <row r="26" spans="1:11" x14ac:dyDescent="0.25">
      <c r="B26" s="6"/>
    </row>
    <row r="27" spans="1:11" x14ac:dyDescent="0.25">
      <c r="B27" s="7"/>
    </row>
    <row r="28" spans="1:11" x14ac:dyDescent="0.25">
      <c r="C28" s="10"/>
    </row>
    <row r="32" spans="1:11" x14ac:dyDescent="0.25">
      <c r="B32" s="1"/>
    </row>
    <row r="33" spans="2:4" x14ac:dyDescent="0.25">
      <c r="B33" s="6"/>
    </row>
    <row r="39" spans="2:4" x14ac:dyDescent="0.25">
      <c r="D39" s="13"/>
    </row>
  </sheetData>
  <pageMargins left="0.7" right="0.7" top="0.78740157499999996" bottom="0.78740157499999996" header="0.3" footer="0.3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1"/>
  <sheetViews>
    <sheetView zoomScaleNormal="85" workbookViewId="0">
      <selection activeCell="A18" sqref="A18"/>
    </sheetView>
  </sheetViews>
  <sheetFormatPr defaultColWidth="11.42578125" defaultRowHeight="15" x14ac:dyDescent="0.25"/>
  <cols>
    <col min="1" max="1" width="13.5703125" customWidth="1"/>
    <col min="2" max="2" width="10.42578125" customWidth="1"/>
    <col min="3" max="6" width="10.5703125" customWidth="1"/>
    <col min="7" max="12" width="9.5703125" customWidth="1"/>
  </cols>
  <sheetData>
    <row r="1" spans="1:15" x14ac:dyDescent="0.25">
      <c r="A1" s="1" t="s">
        <v>138</v>
      </c>
    </row>
    <row r="2" spans="1:15" x14ac:dyDescent="0.25">
      <c r="B2" s="46"/>
      <c r="C2" s="46"/>
      <c r="D2" s="46"/>
      <c r="E2" s="46"/>
      <c r="F2" s="28"/>
      <c r="G2" s="28"/>
      <c r="H2" s="28"/>
      <c r="J2" s="28"/>
      <c r="K2" s="28"/>
      <c r="L2" s="28"/>
      <c r="M2" s="28"/>
      <c r="N2" s="28"/>
    </row>
    <row r="3" spans="1:15" x14ac:dyDescent="0.25">
      <c r="A3" s="28"/>
      <c r="B3" s="28" t="s">
        <v>136</v>
      </c>
      <c r="C3" s="47" t="s">
        <v>137</v>
      </c>
      <c r="D3" s="28"/>
      <c r="E3" s="28"/>
      <c r="F3" s="46"/>
      <c r="G3" s="28"/>
      <c r="H3" s="28"/>
      <c r="J3" s="28"/>
      <c r="K3" s="28"/>
      <c r="L3" s="28"/>
      <c r="M3" s="28"/>
      <c r="N3" s="28"/>
    </row>
    <row r="4" spans="1:15" x14ac:dyDescent="0.25">
      <c r="A4" s="28" t="s">
        <v>139</v>
      </c>
      <c r="B4" s="59">
        <v>137</v>
      </c>
      <c r="C4" s="88">
        <v>289</v>
      </c>
      <c r="D4" s="55">
        <f>SUM(B4:C4)</f>
        <v>426</v>
      </c>
      <c r="E4" s="28"/>
      <c r="F4" s="28"/>
      <c r="G4" s="28"/>
      <c r="H4" s="28"/>
      <c r="J4" s="28"/>
      <c r="K4" s="28"/>
      <c r="L4" s="28"/>
      <c r="M4" s="28"/>
      <c r="N4" s="28"/>
    </row>
    <row r="5" spans="1:15" x14ac:dyDescent="0.25">
      <c r="A5" s="28" t="s">
        <v>140</v>
      </c>
      <c r="B5" s="63">
        <v>73</v>
      </c>
      <c r="C5" s="65">
        <v>295</v>
      </c>
      <c r="D5" s="55">
        <f>SUM(B5:C5)</f>
        <v>368</v>
      </c>
      <c r="E5" s="48"/>
      <c r="F5" s="28"/>
      <c r="G5" s="28"/>
      <c r="H5" s="28"/>
      <c r="J5" s="28"/>
      <c r="K5" s="28"/>
      <c r="L5" s="28"/>
      <c r="M5" s="28"/>
      <c r="N5" s="28"/>
    </row>
    <row r="6" spans="1:15" x14ac:dyDescent="0.25">
      <c r="A6" s="28"/>
      <c r="B6" s="55">
        <f>SUM(B4:B5)</f>
        <v>210</v>
      </c>
      <c r="C6" s="55">
        <f>SUM(C4:C5)</f>
        <v>584</v>
      </c>
      <c r="D6" s="55">
        <f>SUM(D4:D5)</f>
        <v>794</v>
      </c>
      <c r="E6" s="55"/>
      <c r="F6" s="28"/>
      <c r="G6" s="52"/>
      <c r="H6" s="28"/>
      <c r="J6" s="28"/>
      <c r="K6" s="28"/>
      <c r="L6" s="28"/>
      <c r="M6" s="28"/>
      <c r="N6" s="28"/>
    </row>
    <row r="7" spans="1:15" x14ac:dyDescent="0.25">
      <c r="A7" s="28"/>
      <c r="B7" s="55"/>
      <c r="C7" s="55"/>
      <c r="D7" s="55"/>
      <c r="E7" s="55"/>
      <c r="F7" s="55"/>
      <c r="G7" s="55"/>
      <c r="H7" s="55"/>
      <c r="J7" s="55"/>
      <c r="K7" s="56"/>
      <c r="L7" s="28"/>
      <c r="M7" s="28"/>
      <c r="N7" s="28"/>
    </row>
    <row r="8" spans="1:15" ht="18" x14ac:dyDescent="0.35">
      <c r="A8" t="s">
        <v>141</v>
      </c>
      <c r="B8" s="55"/>
      <c r="C8" s="55"/>
      <c r="D8" s="55"/>
      <c r="E8" s="55"/>
      <c r="F8" s="55"/>
      <c r="G8" s="55"/>
      <c r="H8" s="55"/>
      <c r="J8" s="55"/>
      <c r="K8" s="56"/>
      <c r="L8" s="28"/>
      <c r="M8" s="28"/>
      <c r="N8" s="28"/>
    </row>
    <row r="9" spans="1:15" x14ac:dyDescent="0.25">
      <c r="A9" s="28"/>
      <c r="B9" s="28" t="s">
        <v>136</v>
      </c>
      <c r="C9" s="47" t="s">
        <v>137</v>
      </c>
      <c r="F9" s="55"/>
      <c r="G9" s="55"/>
      <c r="H9" s="55"/>
      <c r="J9" s="55"/>
      <c r="K9" s="56"/>
      <c r="L9" s="28"/>
      <c r="M9" s="28"/>
      <c r="N9" s="28"/>
    </row>
    <row r="10" spans="1:15" x14ac:dyDescent="0.25">
      <c r="A10" s="28" t="s">
        <v>139</v>
      </c>
      <c r="B10" s="59">
        <f>D4*B6/D6</f>
        <v>112.67002518891688</v>
      </c>
      <c r="C10" s="88">
        <f>D4*C6/D6</f>
        <v>313.3299748110831</v>
      </c>
      <c r="D10" s="55"/>
      <c r="E10" s="55"/>
      <c r="F10" s="55"/>
      <c r="G10" s="55"/>
      <c r="H10" s="55"/>
      <c r="J10" s="55"/>
      <c r="K10" s="56"/>
      <c r="L10" s="28"/>
      <c r="M10" s="28"/>
      <c r="N10" s="28"/>
    </row>
    <row r="11" spans="1:15" x14ac:dyDescent="0.25">
      <c r="A11" s="28" t="s">
        <v>140</v>
      </c>
      <c r="B11" s="63">
        <f>D5*B6/D6</f>
        <v>97.329974811083119</v>
      </c>
      <c r="C11" s="65">
        <f>D5*C6/D6</f>
        <v>270.6700251889169</v>
      </c>
      <c r="D11" s="55"/>
      <c r="E11" s="55"/>
      <c r="F11" s="55"/>
      <c r="G11" s="55"/>
      <c r="H11" s="55"/>
      <c r="J11" s="53"/>
      <c r="K11" s="56"/>
      <c r="L11" s="28"/>
      <c r="M11" s="28"/>
      <c r="N11" s="28"/>
    </row>
    <row r="12" spans="1:15" x14ac:dyDescent="0.25">
      <c r="A12" s="28"/>
      <c r="B12" s="55"/>
      <c r="C12" s="55"/>
      <c r="D12" s="55"/>
      <c r="E12" s="55"/>
      <c r="F12" s="55"/>
      <c r="G12" s="55"/>
      <c r="H12" s="55"/>
      <c r="J12" s="55"/>
      <c r="K12" s="55"/>
      <c r="L12" s="28"/>
      <c r="M12" s="28"/>
      <c r="N12" s="28"/>
    </row>
    <row r="13" spans="1:15" x14ac:dyDescent="0.25">
      <c r="A13" s="28"/>
      <c r="B13" s="55"/>
      <c r="C13" s="55"/>
      <c r="D13" s="55"/>
      <c r="E13" s="55"/>
      <c r="F13" s="55"/>
      <c r="G13" s="55"/>
      <c r="H13" s="55"/>
      <c r="J13" s="55"/>
      <c r="K13" s="55"/>
      <c r="L13" s="28"/>
      <c r="M13" s="28"/>
      <c r="N13" s="28"/>
    </row>
    <row r="14" spans="1:15" ht="18.75" x14ac:dyDescent="0.35">
      <c r="A14" t="s">
        <v>68</v>
      </c>
      <c r="B14" s="55"/>
      <c r="C14" t="s">
        <v>142</v>
      </c>
      <c r="D14" s="55"/>
      <c r="E14" s="55"/>
      <c r="F14" s="55"/>
      <c r="G14" s="55"/>
      <c r="H14" s="55"/>
      <c r="J14" s="55"/>
      <c r="K14" s="55"/>
      <c r="L14" s="28"/>
      <c r="M14" s="32"/>
      <c r="N14" s="32"/>
      <c r="O14" s="15"/>
    </row>
    <row r="15" spans="1:15" x14ac:dyDescent="0.25">
      <c r="A15" s="92">
        <f t="array" ref="A15">((B4:C5-B10:C11)^2)/B10:C11</f>
        <v>5.2538168276380901</v>
      </c>
      <c r="B15" s="55"/>
      <c r="C15" s="55"/>
      <c r="D15" s="55"/>
      <c r="E15" s="55"/>
      <c r="F15" s="55"/>
      <c r="G15" s="55"/>
      <c r="H15" s="55"/>
      <c r="J15" s="55"/>
      <c r="K15" s="55"/>
      <c r="L15" s="50"/>
      <c r="M15" s="28"/>
      <c r="N15" s="28"/>
    </row>
    <row r="16" spans="1:15" x14ac:dyDescent="0.25">
      <c r="B16" s="55"/>
      <c r="C16" s="55"/>
      <c r="D16" s="55"/>
      <c r="E16" s="55"/>
      <c r="F16" s="55"/>
      <c r="G16" s="55"/>
      <c r="H16" s="55"/>
      <c r="J16" s="55"/>
      <c r="K16" s="55"/>
      <c r="L16" s="28"/>
      <c r="M16" s="49"/>
      <c r="N16" s="49"/>
      <c r="O16" s="5"/>
    </row>
    <row r="17" spans="1:15" x14ac:dyDescent="0.25">
      <c r="A17" t="s">
        <v>200</v>
      </c>
      <c r="B17" s="55"/>
      <c r="C17" s="55"/>
      <c r="D17" s="86"/>
      <c r="E17" s="86">
        <f>CHIDIST(A15,C18)</f>
        <v>2.1898685217332521E-2</v>
      </c>
      <c r="F17" s="55"/>
      <c r="G17" s="55"/>
      <c r="H17" s="55"/>
      <c r="J17" s="55"/>
      <c r="K17" s="55"/>
      <c r="L17" s="28"/>
      <c r="M17" s="49"/>
      <c r="N17" s="28"/>
    </row>
    <row r="18" spans="1:15" x14ac:dyDescent="0.25">
      <c r="A18" t="s">
        <v>143</v>
      </c>
      <c r="C18" s="55">
        <v>1</v>
      </c>
      <c r="D18" s="55"/>
      <c r="E18" s="86"/>
      <c r="F18" s="28"/>
      <c r="G18" s="55"/>
      <c r="H18" s="55"/>
      <c r="J18" s="55"/>
      <c r="K18" s="55"/>
      <c r="L18" s="28"/>
      <c r="M18" s="49"/>
      <c r="N18" s="49"/>
      <c r="O18" s="5"/>
    </row>
    <row r="19" spans="1:15" x14ac:dyDescent="0.25">
      <c r="D19" s="55"/>
      <c r="E19" s="28"/>
      <c r="F19" s="28"/>
      <c r="G19" s="28"/>
      <c r="H19" s="55"/>
      <c r="J19" s="55"/>
      <c r="K19" s="55"/>
      <c r="L19" s="28"/>
      <c r="M19" s="28"/>
      <c r="N19" s="28"/>
    </row>
    <row r="20" spans="1:15" x14ac:dyDescent="0.25">
      <c r="G20" s="28"/>
      <c r="H20" s="55"/>
      <c r="J20" s="55"/>
      <c r="K20" s="55"/>
      <c r="L20" s="28"/>
      <c r="M20" s="28"/>
      <c r="N20" s="28"/>
    </row>
    <row r="21" spans="1:15" x14ac:dyDescent="0.25">
      <c r="B21" s="55"/>
      <c r="C21" s="55"/>
      <c r="D21" s="55"/>
      <c r="E21" s="48"/>
      <c r="F21" s="28"/>
      <c r="G21" s="52"/>
      <c r="H21" s="55"/>
      <c r="J21" s="55"/>
      <c r="K21" s="55"/>
      <c r="L21" s="28"/>
      <c r="M21" s="28"/>
      <c r="N21" s="28"/>
    </row>
    <row r="22" spans="1:15" x14ac:dyDescent="0.25">
      <c r="A22" s="28"/>
      <c r="B22" s="66"/>
      <c r="C22" s="66"/>
      <c r="D22" s="66"/>
      <c r="E22" s="66"/>
      <c r="F22" s="66"/>
      <c r="G22" s="68"/>
      <c r="H22" s="55"/>
      <c r="J22" s="55"/>
      <c r="K22" s="55"/>
      <c r="L22" s="28"/>
      <c r="M22" s="28"/>
      <c r="N22" s="28"/>
    </row>
    <row r="23" spans="1:15" x14ac:dyDescent="0.25">
      <c r="A23" s="28"/>
      <c r="B23" s="66"/>
      <c r="C23" s="66"/>
      <c r="D23" s="66"/>
      <c r="E23" s="66"/>
      <c r="F23" s="66"/>
      <c r="G23" s="55"/>
      <c r="H23" s="55"/>
      <c r="J23" s="55"/>
      <c r="K23" s="55"/>
      <c r="L23" s="28"/>
      <c r="M23" s="28"/>
      <c r="N23" s="28"/>
    </row>
    <row r="24" spans="1:15" x14ac:dyDescent="0.25">
      <c r="A24" s="28"/>
      <c r="B24" s="66"/>
      <c r="C24" s="66"/>
      <c r="D24" s="66"/>
      <c r="E24" s="66"/>
      <c r="F24" s="66"/>
      <c r="G24" s="55"/>
      <c r="H24" s="55"/>
      <c r="J24" s="55"/>
      <c r="K24" s="55"/>
      <c r="L24" s="28"/>
      <c r="M24" s="28"/>
      <c r="N24" s="28"/>
    </row>
    <row r="25" spans="1:15" x14ac:dyDescent="0.25">
      <c r="A25" s="28"/>
      <c r="B25" s="66"/>
      <c r="C25" s="66"/>
      <c r="D25" s="66"/>
      <c r="E25" s="66"/>
      <c r="F25" s="66"/>
      <c r="G25" s="55"/>
      <c r="H25" s="55"/>
      <c r="J25" s="55"/>
      <c r="K25" s="55"/>
      <c r="L25" s="51"/>
      <c r="M25" s="49"/>
      <c r="N25" s="49"/>
      <c r="O25" s="5"/>
    </row>
    <row r="26" spans="1:15" x14ac:dyDescent="0.25">
      <c r="A26" s="28"/>
      <c r="B26" s="66"/>
      <c r="C26" s="66"/>
      <c r="D26" s="66"/>
      <c r="E26" s="66"/>
      <c r="F26" s="66"/>
      <c r="G26" s="55"/>
      <c r="H26" s="55"/>
      <c r="J26" s="55"/>
      <c r="K26" s="55"/>
      <c r="L26" s="28"/>
      <c r="M26" s="28"/>
      <c r="N26" s="28"/>
    </row>
    <row r="27" spans="1:15" x14ac:dyDescent="0.25">
      <c r="A27" s="28"/>
      <c r="B27" s="66"/>
      <c r="C27" s="66"/>
      <c r="D27" s="66"/>
      <c r="E27" s="66"/>
      <c r="F27" s="66"/>
      <c r="G27" s="55"/>
      <c r="H27" s="55"/>
      <c r="J27" s="55"/>
      <c r="K27" s="55"/>
      <c r="L27" s="28"/>
      <c r="M27" s="28"/>
      <c r="N27" s="28"/>
    </row>
    <row r="28" spans="1:15" x14ac:dyDescent="0.25">
      <c r="A28" s="28"/>
      <c r="B28" s="66"/>
      <c r="C28" s="66"/>
      <c r="D28" s="66"/>
      <c r="E28" s="66"/>
      <c r="F28" s="66"/>
      <c r="G28" s="55"/>
      <c r="H28" s="55"/>
      <c r="I28" s="28"/>
      <c r="J28" s="55"/>
      <c r="K28" s="55"/>
      <c r="L28" s="28"/>
      <c r="M28" s="28"/>
      <c r="N28" s="28"/>
      <c r="O28" s="28"/>
    </row>
    <row r="29" spans="1:15" x14ac:dyDescent="0.25">
      <c r="A29" s="28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28"/>
      <c r="M29" s="28"/>
      <c r="N29" s="28"/>
      <c r="O29" s="28"/>
    </row>
    <row r="30" spans="1:15" x14ac:dyDescent="0.25">
      <c r="A30" s="28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28"/>
      <c r="M30" s="28"/>
      <c r="N30" s="28"/>
      <c r="O30" s="28"/>
    </row>
    <row r="31" spans="1:15" x14ac:dyDescent="0.25">
      <c r="A31" s="28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28"/>
      <c r="M31" s="28"/>
      <c r="N31" s="28"/>
      <c r="O31" s="28"/>
    </row>
    <row r="32" spans="1:15" x14ac:dyDescent="0.25">
      <c r="A32" s="28"/>
      <c r="B32" s="28"/>
      <c r="C32" s="55"/>
      <c r="D32" s="55"/>
      <c r="E32" s="55"/>
      <c r="F32" s="55"/>
      <c r="G32" s="55"/>
      <c r="H32" s="55"/>
      <c r="I32" s="55"/>
      <c r="J32" s="55"/>
      <c r="K32" s="55"/>
      <c r="L32" s="50"/>
      <c r="M32" s="28"/>
      <c r="N32" s="28"/>
      <c r="O32" s="28"/>
    </row>
    <row r="33" spans="1:15" x14ac:dyDescent="0.25">
      <c r="A33" s="28"/>
      <c r="B33" s="28"/>
      <c r="C33" s="55"/>
      <c r="D33" s="55"/>
      <c r="E33" s="55"/>
      <c r="F33" s="55"/>
      <c r="G33" s="55"/>
      <c r="H33" s="55"/>
      <c r="I33" s="55"/>
      <c r="J33" s="55"/>
      <c r="K33" s="55"/>
      <c r="L33" s="50"/>
      <c r="M33" s="28"/>
      <c r="N33" s="28"/>
      <c r="O33" s="28"/>
    </row>
    <row r="34" spans="1:15" x14ac:dyDescent="0.25">
      <c r="A34" s="28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28"/>
      <c r="M34" s="28"/>
      <c r="N34" s="28"/>
      <c r="O34" s="28"/>
    </row>
    <row r="35" spans="1:15" x14ac:dyDescent="0.25">
      <c r="A35" s="28"/>
      <c r="B35" s="28"/>
      <c r="C35" s="28"/>
      <c r="D35" s="28"/>
      <c r="E35" s="28"/>
      <c r="F35" s="28"/>
      <c r="G35" s="28"/>
      <c r="H35" s="55"/>
      <c r="I35" s="55"/>
      <c r="J35" s="55"/>
      <c r="K35" s="55"/>
      <c r="L35" s="50"/>
      <c r="M35" s="28"/>
      <c r="N35" s="28"/>
      <c r="O35" s="28"/>
    </row>
    <row r="36" spans="1:15" x14ac:dyDescent="0.25">
      <c r="A36" s="28"/>
      <c r="B36" s="28"/>
      <c r="C36" s="28"/>
      <c r="D36" s="28"/>
      <c r="E36" s="28"/>
      <c r="F36" s="28"/>
      <c r="G36" s="28"/>
      <c r="H36" s="55"/>
      <c r="I36" s="55"/>
      <c r="J36" s="55"/>
      <c r="K36" s="55"/>
      <c r="L36" s="50"/>
      <c r="M36" s="28"/>
      <c r="N36" s="28"/>
      <c r="O36" s="28"/>
    </row>
    <row r="37" spans="1:15" x14ac:dyDescent="0.25">
      <c r="A37" s="28"/>
      <c r="B37" s="28"/>
      <c r="C37" s="47"/>
      <c r="D37" s="28"/>
      <c r="E37" s="48"/>
      <c r="F37" s="28"/>
      <c r="G37" s="52"/>
      <c r="H37" s="55"/>
      <c r="I37" s="55"/>
      <c r="J37" s="55"/>
      <c r="K37" s="55"/>
      <c r="L37" s="28"/>
      <c r="M37" s="28"/>
      <c r="N37" s="28"/>
      <c r="O37" s="28"/>
    </row>
    <row r="38" spans="1:15" x14ac:dyDescent="0.25">
      <c r="A38" s="28"/>
      <c r="B38" s="67"/>
      <c r="C38" s="67"/>
      <c r="D38" s="67"/>
      <c r="E38" s="67"/>
      <c r="F38" s="67"/>
      <c r="G38" s="55"/>
      <c r="H38" s="55"/>
      <c r="I38" s="55"/>
      <c r="J38" s="55"/>
      <c r="K38" s="55"/>
      <c r="L38" s="28"/>
      <c r="M38" s="28"/>
      <c r="N38" s="28"/>
      <c r="O38" s="28"/>
    </row>
    <row r="39" spans="1:15" x14ac:dyDescent="0.25">
      <c r="A39" s="28"/>
      <c r="B39" s="67"/>
      <c r="C39" s="67"/>
      <c r="D39" s="67"/>
      <c r="E39" s="67"/>
      <c r="F39" s="67"/>
      <c r="G39" s="55"/>
      <c r="H39" s="55"/>
      <c r="I39" s="55"/>
      <c r="J39" s="55"/>
      <c r="K39" s="55"/>
      <c r="L39" s="28"/>
      <c r="M39" s="28"/>
      <c r="N39" s="28"/>
      <c r="O39" s="28"/>
    </row>
    <row r="40" spans="1:15" x14ac:dyDescent="0.25">
      <c r="A40" s="28"/>
      <c r="B40" s="67"/>
      <c r="C40" s="67"/>
      <c r="D40" s="67"/>
      <c r="E40" s="67"/>
      <c r="F40" s="67"/>
      <c r="G40" s="55"/>
      <c r="H40" s="55"/>
      <c r="I40" s="55"/>
      <c r="J40" s="55"/>
      <c r="K40" s="55"/>
      <c r="L40" s="28"/>
      <c r="M40" s="28"/>
      <c r="N40" s="28"/>
      <c r="O40" s="28"/>
    </row>
    <row r="41" spans="1:15" x14ac:dyDescent="0.25">
      <c r="A41" s="28"/>
      <c r="B41" s="67"/>
      <c r="C41" s="67"/>
      <c r="D41" s="67"/>
      <c r="E41" s="67"/>
      <c r="F41" s="67"/>
      <c r="G41" s="55"/>
      <c r="H41" s="55"/>
      <c r="I41" s="55"/>
      <c r="J41" s="55"/>
      <c r="K41" s="55"/>
      <c r="L41" s="28"/>
      <c r="M41" s="28"/>
      <c r="N41" s="28"/>
      <c r="O41" s="28"/>
    </row>
    <row r="42" spans="1:15" x14ac:dyDescent="0.25">
      <c r="A42" s="28"/>
      <c r="B42" s="67"/>
      <c r="C42" s="67"/>
      <c r="D42" s="67"/>
      <c r="E42" s="67"/>
      <c r="F42" s="67"/>
      <c r="G42" s="55"/>
      <c r="H42" s="55"/>
      <c r="I42" s="55"/>
      <c r="J42" s="55"/>
      <c r="K42" s="55"/>
      <c r="L42" s="28"/>
      <c r="M42" s="28"/>
      <c r="N42" s="28"/>
      <c r="O42" s="28"/>
    </row>
    <row r="43" spans="1:15" x14ac:dyDescent="0.25">
      <c r="A43" s="28"/>
      <c r="B43" s="67"/>
      <c r="C43" s="67"/>
      <c r="D43" s="67"/>
      <c r="E43" s="67"/>
      <c r="F43" s="67"/>
      <c r="G43" s="55"/>
      <c r="H43" s="55"/>
      <c r="I43" s="55"/>
      <c r="J43" s="55"/>
      <c r="K43" s="55"/>
      <c r="L43" s="28"/>
      <c r="M43" s="28"/>
      <c r="N43" s="28"/>
      <c r="O43" s="28"/>
    </row>
    <row r="44" spans="1:15" x14ac:dyDescent="0.25">
      <c r="A44" s="28"/>
      <c r="B44" s="67"/>
      <c r="C44" s="67"/>
      <c r="D44" s="67"/>
      <c r="E44" s="67"/>
      <c r="F44" s="67"/>
      <c r="G44" s="55"/>
      <c r="H44" s="55"/>
      <c r="I44" s="55"/>
      <c r="J44" s="55"/>
      <c r="K44" s="55"/>
      <c r="L44" s="28"/>
      <c r="M44" s="28"/>
      <c r="N44" s="28"/>
      <c r="O44" s="28"/>
    </row>
    <row r="45" spans="1:15" x14ac:dyDescent="0.25">
      <c r="A45" s="28"/>
      <c r="B45" s="55"/>
      <c r="C45" s="55"/>
      <c r="D45" s="55"/>
      <c r="E45" s="55"/>
      <c r="F45" s="55"/>
      <c r="G45" s="96"/>
      <c r="H45" s="55"/>
      <c r="I45" s="55"/>
      <c r="J45" s="55"/>
      <c r="K45" s="55"/>
      <c r="L45" s="28"/>
      <c r="M45" s="28"/>
      <c r="N45" s="28"/>
      <c r="O45" s="28"/>
    </row>
    <row r="46" spans="1:15" x14ac:dyDescent="0.25">
      <c r="A46" s="28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28"/>
      <c r="M46" s="28"/>
      <c r="N46" s="28"/>
      <c r="O46" s="28"/>
    </row>
    <row r="47" spans="1:15" x14ac:dyDescent="0.25">
      <c r="A47" s="28"/>
      <c r="B47" s="55"/>
      <c r="C47" s="55"/>
      <c r="D47" s="86"/>
      <c r="E47" s="55"/>
      <c r="F47" s="55"/>
      <c r="G47" s="55"/>
      <c r="H47" s="55"/>
      <c r="I47" s="55"/>
      <c r="J47" s="55"/>
      <c r="K47" s="55"/>
      <c r="L47" s="28"/>
      <c r="M47" s="28"/>
      <c r="N47" s="28"/>
      <c r="O47" s="28"/>
    </row>
    <row r="48" spans="1:15" x14ac:dyDescent="0.25">
      <c r="A48" s="28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28"/>
      <c r="M48" s="28"/>
      <c r="N48" s="28"/>
      <c r="O48" s="28"/>
    </row>
    <row r="49" spans="1:15" x14ac:dyDescent="0.25">
      <c r="A49" s="28"/>
      <c r="B49" s="55"/>
      <c r="C49" s="55"/>
      <c r="D49" s="55"/>
      <c r="E49" s="54"/>
      <c r="F49" s="28"/>
      <c r="G49" s="28"/>
      <c r="H49" s="68"/>
      <c r="I49" s="68"/>
      <c r="J49" s="67"/>
      <c r="K49" s="67"/>
      <c r="L49" s="67"/>
      <c r="M49" s="28"/>
      <c r="N49" s="28"/>
      <c r="O49" s="28"/>
    </row>
    <row r="50" spans="1:15" x14ac:dyDescent="0.25">
      <c r="A50" s="28"/>
      <c r="B50" s="55"/>
      <c r="C50" s="55"/>
      <c r="D50" s="55"/>
      <c r="E50" s="87"/>
      <c r="F50" s="55"/>
      <c r="G50" s="55"/>
      <c r="H50" s="55"/>
      <c r="I50" s="55"/>
      <c r="J50" s="55"/>
      <c r="K50" s="55"/>
      <c r="L50" s="55"/>
      <c r="M50" s="28"/>
      <c r="N50" s="28"/>
      <c r="O50" s="28"/>
    </row>
    <row r="51" spans="1:15" x14ac:dyDescent="0.25">
      <c r="A51" s="28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28"/>
      <c r="M51" s="28"/>
      <c r="N51" s="28"/>
      <c r="O51" s="28"/>
    </row>
    <row r="52" spans="1:15" x14ac:dyDescent="0.25">
      <c r="A52" s="28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28"/>
      <c r="M52" s="28"/>
      <c r="N52" s="28"/>
      <c r="O52" s="28"/>
    </row>
    <row r="53" spans="1:15" x14ac:dyDescent="0.25">
      <c r="A53" s="28"/>
      <c r="B53" s="55"/>
      <c r="C53" s="55"/>
      <c r="D53" s="55"/>
      <c r="E53" s="55"/>
      <c r="F53" s="85"/>
      <c r="G53" s="55"/>
      <c r="H53" s="55"/>
      <c r="I53" s="55"/>
      <c r="J53" s="55"/>
      <c r="K53" s="55"/>
      <c r="L53" s="28"/>
      <c r="M53" s="28"/>
      <c r="N53" s="28"/>
      <c r="O53" s="28"/>
    </row>
    <row r="54" spans="1:15" x14ac:dyDescent="0.25">
      <c r="A54" s="28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28"/>
      <c r="M54" s="28"/>
      <c r="N54" s="28"/>
      <c r="O54" s="28"/>
    </row>
    <row r="55" spans="1:15" x14ac:dyDescent="0.25">
      <c r="A55" s="28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28"/>
      <c r="M55" s="28"/>
      <c r="N55" s="28"/>
      <c r="O55" s="28"/>
    </row>
    <row r="56" spans="1:15" x14ac:dyDescent="0.25">
      <c r="A56" s="28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28"/>
      <c r="M56" s="28"/>
      <c r="N56" s="28"/>
      <c r="O56" s="28"/>
    </row>
    <row r="57" spans="1:15" x14ac:dyDescent="0.25">
      <c r="A57" s="28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28"/>
      <c r="M57" s="28"/>
      <c r="N57" s="28"/>
      <c r="O57" s="28"/>
    </row>
    <row r="58" spans="1:15" x14ac:dyDescent="0.25">
      <c r="A58" s="28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28"/>
      <c r="M58" s="28"/>
      <c r="N58" s="28"/>
      <c r="O58" s="28"/>
    </row>
    <row r="59" spans="1:15" x14ac:dyDescent="0.25">
      <c r="A59" s="28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28"/>
      <c r="M59" s="28"/>
      <c r="N59" s="28"/>
      <c r="O59" s="28"/>
    </row>
    <row r="60" spans="1:15" x14ac:dyDescent="0.25">
      <c r="A60" s="28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28"/>
      <c r="M60" s="28"/>
      <c r="N60" s="28"/>
      <c r="O60" s="28"/>
    </row>
    <row r="61" spans="1:15" x14ac:dyDescent="0.25">
      <c r="A61" s="28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28"/>
      <c r="M61" s="28"/>
      <c r="N61" s="28"/>
      <c r="O61" s="28"/>
    </row>
    <row r="62" spans="1:15" x14ac:dyDescent="0.25">
      <c r="A62" s="28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28"/>
      <c r="M62" s="28"/>
      <c r="N62" s="28"/>
      <c r="O62" s="28"/>
    </row>
    <row r="63" spans="1:15" x14ac:dyDescent="0.25">
      <c r="A63" s="28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28"/>
      <c r="M63" s="28"/>
      <c r="N63" s="28"/>
      <c r="O63" s="28"/>
    </row>
    <row r="64" spans="1:15" x14ac:dyDescent="0.25">
      <c r="A64" s="28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28"/>
      <c r="M64" s="28"/>
      <c r="N64" s="28"/>
      <c r="O64" s="28"/>
    </row>
    <row r="65" spans="1:15" x14ac:dyDescent="0.25">
      <c r="A65" s="28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28"/>
      <c r="M65" s="28"/>
      <c r="N65" s="28"/>
      <c r="O65" s="28"/>
    </row>
    <row r="66" spans="1:15" x14ac:dyDescent="0.25">
      <c r="A66" s="28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28"/>
      <c r="M66" s="28"/>
      <c r="N66" s="28"/>
      <c r="O66" s="28"/>
    </row>
    <row r="67" spans="1:15" x14ac:dyDescent="0.25">
      <c r="A67" s="28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28"/>
      <c r="M67" s="28"/>
      <c r="N67" s="28"/>
      <c r="O67" s="28"/>
    </row>
    <row r="68" spans="1:15" x14ac:dyDescent="0.25">
      <c r="A68" s="28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28"/>
      <c r="M68" s="28"/>
      <c r="N68" s="28"/>
      <c r="O68" s="28"/>
    </row>
    <row r="69" spans="1:15" x14ac:dyDescent="0.25">
      <c r="A69" s="28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28"/>
      <c r="M69" s="28"/>
      <c r="N69" s="28"/>
      <c r="O69" s="28"/>
    </row>
    <row r="70" spans="1:15" x14ac:dyDescent="0.25">
      <c r="A70" s="28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28"/>
      <c r="M70" s="28"/>
      <c r="N70" s="28"/>
      <c r="O70" s="28"/>
    </row>
    <row r="71" spans="1:15" x14ac:dyDescent="0.25">
      <c r="A71" s="28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28"/>
      <c r="M71" s="28"/>
      <c r="N71" s="28"/>
      <c r="O71" s="28"/>
    </row>
    <row r="72" spans="1:15" x14ac:dyDescent="0.25">
      <c r="A72" s="28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28"/>
      <c r="M72" s="28"/>
      <c r="N72" s="28"/>
      <c r="O72" s="28"/>
    </row>
    <row r="73" spans="1:15" x14ac:dyDescent="0.25">
      <c r="A73" s="28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28"/>
      <c r="M73" s="28"/>
      <c r="N73" s="28"/>
      <c r="O73" s="28"/>
    </row>
    <row r="74" spans="1:15" x14ac:dyDescent="0.25">
      <c r="A74" s="28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28"/>
      <c r="M74" s="28"/>
      <c r="N74" s="28"/>
      <c r="O74" s="28"/>
    </row>
    <row r="75" spans="1:15" x14ac:dyDescent="0.25">
      <c r="A75" s="28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28"/>
      <c r="M75" s="28"/>
      <c r="N75" s="28"/>
      <c r="O75" s="28"/>
    </row>
    <row r="76" spans="1:15" x14ac:dyDescent="0.25">
      <c r="A76" s="28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28"/>
      <c r="M76" s="28"/>
      <c r="N76" s="28"/>
      <c r="O76" s="28"/>
    </row>
    <row r="77" spans="1:15" x14ac:dyDescent="0.25">
      <c r="A77" s="28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28"/>
      <c r="M77" s="28"/>
      <c r="N77" s="28"/>
      <c r="O77" s="28"/>
    </row>
    <row r="78" spans="1:15" x14ac:dyDescent="0.25">
      <c r="A78" s="28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28"/>
      <c r="M78" s="28"/>
      <c r="N78" s="28"/>
      <c r="O78" s="28"/>
    </row>
    <row r="79" spans="1:15" x14ac:dyDescent="0.25">
      <c r="A79" s="28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28"/>
      <c r="M79" s="28"/>
      <c r="N79" s="28"/>
      <c r="O79" s="28"/>
    </row>
    <row r="80" spans="1:15" x14ac:dyDescent="0.25">
      <c r="A80" s="28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28"/>
      <c r="M80" s="28"/>
      <c r="N80" s="28"/>
      <c r="O80" s="28"/>
    </row>
    <row r="81" spans="1:15" x14ac:dyDescent="0.25">
      <c r="A81" s="28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28"/>
      <c r="M81" s="28"/>
      <c r="N81" s="28"/>
      <c r="O81" s="28"/>
    </row>
    <row r="82" spans="1:15" x14ac:dyDescent="0.25">
      <c r="A82" s="28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28"/>
      <c r="M82" s="28"/>
      <c r="N82" s="28"/>
      <c r="O82" s="28"/>
    </row>
    <row r="83" spans="1:15" x14ac:dyDescent="0.25">
      <c r="A83" s="28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28"/>
      <c r="M83" s="28"/>
      <c r="N83" s="28"/>
      <c r="O83" s="28"/>
    </row>
    <row r="84" spans="1:15" x14ac:dyDescent="0.25">
      <c r="A84" s="28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28"/>
      <c r="M84" s="28"/>
      <c r="N84" s="28"/>
      <c r="O84" s="28"/>
    </row>
    <row r="85" spans="1:15" x14ac:dyDescent="0.25">
      <c r="A85" s="28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28"/>
      <c r="M85" s="28"/>
      <c r="N85" s="28"/>
      <c r="O85" s="28"/>
    </row>
    <row r="86" spans="1:15" x14ac:dyDescent="0.25">
      <c r="A86" s="28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28"/>
      <c r="M86" s="28"/>
      <c r="N86" s="28"/>
      <c r="O86" s="28"/>
    </row>
    <row r="87" spans="1:15" x14ac:dyDescent="0.25">
      <c r="A87" s="28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28"/>
      <c r="M87" s="28"/>
      <c r="N87" s="28"/>
      <c r="O87" s="28"/>
    </row>
    <row r="88" spans="1:15" x14ac:dyDescent="0.25">
      <c r="A88" s="28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28"/>
      <c r="M88" s="28"/>
      <c r="N88" s="28"/>
      <c r="O88" s="28"/>
    </row>
    <row r="89" spans="1:15" x14ac:dyDescent="0.25">
      <c r="A89" s="28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28"/>
      <c r="M89" s="28"/>
      <c r="N89" s="28"/>
      <c r="O89" s="28"/>
    </row>
    <row r="90" spans="1:15" x14ac:dyDescent="0.25">
      <c r="A90" s="28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28"/>
      <c r="M90" s="28"/>
      <c r="N90" s="28"/>
      <c r="O90" s="28"/>
    </row>
    <row r="91" spans="1:15" x14ac:dyDescent="0.25">
      <c r="A91" s="28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28"/>
      <c r="M91" s="28"/>
      <c r="N91" s="28"/>
      <c r="O91" s="28"/>
    </row>
    <row r="92" spans="1:15" x14ac:dyDescent="0.25">
      <c r="A92" s="28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28"/>
      <c r="M92" s="28"/>
      <c r="N92" s="28"/>
      <c r="O92" s="28"/>
    </row>
    <row r="93" spans="1:15" x14ac:dyDescent="0.25">
      <c r="A93" s="28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28"/>
      <c r="M93" s="28"/>
      <c r="N93" s="28"/>
      <c r="O93" s="28"/>
    </row>
    <row r="94" spans="1:15" x14ac:dyDescent="0.25">
      <c r="A94" s="28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28"/>
      <c r="M94" s="28"/>
      <c r="N94" s="28"/>
      <c r="O94" s="28"/>
    </row>
    <row r="95" spans="1:15" x14ac:dyDescent="0.25">
      <c r="A95" s="28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28"/>
      <c r="M95" s="28"/>
      <c r="N95" s="28"/>
      <c r="O95" s="28"/>
    </row>
    <row r="96" spans="1:15" x14ac:dyDescent="0.25">
      <c r="A96" s="28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28"/>
      <c r="M96" s="28"/>
      <c r="N96" s="28"/>
      <c r="O96" s="28"/>
    </row>
    <row r="97" spans="1:15" x14ac:dyDescent="0.25">
      <c r="A97" s="28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28"/>
      <c r="M97" s="28"/>
      <c r="N97" s="28"/>
      <c r="O97" s="28"/>
    </row>
    <row r="98" spans="1:15" x14ac:dyDescent="0.25">
      <c r="A98" s="28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28"/>
      <c r="M98" s="28"/>
      <c r="N98" s="28"/>
      <c r="O98" s="28"/>
    </row>
    <row r="99" spans="1:15" x14ac:dyDescent="0.25">
      <c r="A99" s="28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28"/>
      <c r="M99" s="28"/>
      <c r="N99" s="28"/>
      <c r="O99" s="28"/>
    </row>
    <row r="100" spans="1:15" x14ac:dyDescent="0.25">
      <c r="A100" s="28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28"/>
      <c r="M100" s="28"/>
      <c r="N100" s="28"/>
      <c r="O100" s="28"/>
    </row>
    <row r="101" spans="1:15" x14ac:dyDescent="0.25">
      <c r="A101" s="28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28"/>
      <c r="M101" s="28"/>
      <c r="N101" s="28"/>
      <c r="O101" s="28"/>
    </row>
    <row r="102" spans="1:15" x14ac:dyDescent="0.25">
      <c r="A102" s="28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28"/>
      <c r="M102" s="28"/>
      <c r="N102" s="28"/>
      <c r="O102" s="28"/>
    </row>
    <row r="103" spans="1:15" x14ac:dyDescent="0.25">
      <c r="A103" s="28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28"/>
      <c r="M103" s="28"/>
      <c r="N103" s="28"/>
      <c r="O103" s="28"/>
    </row>
    <row r="104" spans="1:15" x14ac:dyDescent="0.25">
      <c r="A104" s="28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28"/>
      <c r="M104" s="28"/>
      <c r="N104" s="28"/>
      <c r="O104" s="28"/>
    </row>
    <row r="105" spans="1:15" x14ac:dyDescent="0.25">
      <c r="A105" s="28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28"/>
      <c r="M105" s="28"/>
      <c r="N105" s="28"/>
      <c r="O105" s="28"/>
    </row>
    <row r="106" spans="1:15" x14ac:dyDescent="0.25">
      <c r="A106" s="28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28"/>
      <c r="M106" s="28"/>
      <c r="N106" s="28"/>
      <c r="O106" s="28"/>
    </row>
    <row r="107" spans="1:15" x14ac:dyDescent="0.25">
      <c r="A107" s="28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28"/>
      <c r="M107" s="28"/>
      <c r="N107" s="28"/>
      <c r="O107" s="28"/>
    </row>
    <row r="108" spans="1:15" x14ac:dyDescent="0.25">
      <c r="A108" s="28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28"/>
      <c r="M108" s="28"/>
      <c r="N108" s="28"/>
      <c r="O108" s="28"/>
    </row>
    <row r="109" spans="1:15" x14ac:dyDescent="0.25">
      <c r="A109" s="28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28"/>
      <c r="M109" s="28"/>
      <c r="N109" s="28"/>
      <c r="O109" s="28"/>
    </row>
    <row r="110" spans="1:15" x14ac:dyDescent="0.25">
      <c r="A110" s="28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28"/>
      <c r="M110" s="28"/>
      <c r="N110" s="28"/>
      <c r="O110" s="28"/>
    </row>
    <row r="111" spans="1:15" x14ac:dyDescent="0.25">
      <c r="A111" s="28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28"/>
      <c r="M111" s="28"/>
      <c r="N111" s="28"/>
      <c r="O111" s="28"/>
    </row>
    <row r="112" spans="1:15" x14ac:dyDescent="0.25">
      <c r="A112" s="28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28"/>
      <c r="M112" s="28"/>
      <c r="N112" s="28"/>
      <c r="O112" s="28"/>
    </row>
    <row r="113" spans="1:15" x14ac:dyDescent="0.25">
      <c r="A113" s="28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28"/>
      <c r="M113" s="28"/>
      <c r="N113" s="28"/>
      <c r="O113" s="28"/>
    </row>
    <row r="114" spans="1:15" x14ac:dyDescent="0.25">
      <c r="A114" s="28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28"/>
      <c r="M114" s="28"/>
      <c r="N114" s="28"/>
      <c r="O114" s="28"/>
    </row>
    <row r="115" spans="1:15" x14ac:dyDescent="0.25">
      <c r="A115" s="28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28"/>
      <c r="M115" s="28"/>
      <c r="N115" s="28"/>
      <c r="O115" s="28"/>
    </row>
    <row r="116" spans="1:15" x14ac:dyDescent="0.25">
      <c r="A116" s="28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28"/>
      <c r="M116" s="28"/>
      <c r="N116" s="28"/>
      <c r="O116" s="28"/>
    </row>
    <row r="117" spans="1:15" x14ac:dyDescent="0.25">
      <c r="A117" s="28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28"/>
      <c r="M117" s="28"/>
      <c r="N117" s="28"/>
      <c r="O117" s="28"/>
    </row>
    <row r="118" spans="1:15" x14ac:dyDescent="0.25">
      <c r="A118" s="28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28"/>
      <c r="M118" s="28"/>
      <c r="N118" s="28"/>
      <c r="O118" s="28"/>
    </row>
    <row r="119" spans="1:15" x14ac:dyDescent="0.25">
      <c r="A119" s="28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28"/>
      <c r="M119" s="28"/>
      <c r="N119" s="28"/>
      <c r="O119" s="28"/>
    </row>
    <row r="120" spans="1:15" x14ac:dyDescent="0.25">
      <c r="A120" s="28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28"/>
      <c r="M120" s="28"/>
      <c r="N120" s="28"/>
      <c r="O120" s="28"/>
    </row>
    <row r="121" spans="1:15" x14ac:dyDescent="0.25">
      <c r="A121" s="28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28"/>
      <c r="M121" s="28"/>
      <c r="N121" s="28"/>
      <c r="O121" s="28"/>
    </row>
    <row r="122" spans="1:15" x14ac:dyDescent="0.25">
      <c r="A122" s="28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28"/>
      <c r="M122" s="28"/>
      <c r="N122" s="28"/>
      <c r="O122" s="28"/>
    </row>
    <row r="123" spans="1:15" x14ac:dyDescent="0.25">
      <c r="A123" s="28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28"/>
      <c r="M123" s="28"/>
      <c r="N123" s="28"/>
      <c r="O123" s="28"/>
    </row>
    <row r="124" spans="1:15" x14ac:dyDescent="0.25">
      <c r="A124" s="28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28"/>
      <c r="M124" s="28"/>
      <c r="N124" s="28"/>
      <c r="O124" s="28"/>
    </row>
    <row r="125" spans="1:15" x14ac:dyDescent="0.25">
      <c r="A125" s="28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28"/>
      <c r="M125" s="28"/>
      <c r="N125" s="28"/>
      <c r="O125" s="28"/>
    </row>
    <row r="126" spans="1:15" x14ac:dyDescent="0.25">
      <c r="A126" s="28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28"/>
      <c r="M126" s="28"/>
      <c r="N126" s="28"/>
      <c r="O126" s="28"/>
    </row>
    <row r="127" spans="1:15" x14ac:dyDescent="0.25">
      <c r="A127" s="28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28"/>
      <c r="M127" s="28"/>
      <c r="N127" s="28"/>
      <c r="O127" s="28"/>
    </row>
    <row r="128" spans="1:15" x14ac:dyDescent="0.25">
      <c r="A128" s="28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28"/>
      <c r="M128" s="28"/>
      <c r="N128" s="28"/>
      <c r="O128" s="28"/>
    </row>
    <row r="129" spans="1:15" x14ac:dyDescent="0.25">
      <c r="A129" s="28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28"/>
      <c r="M129" s="28"/>
      <c r="N129" s="28"/>
      <c r="O129" s="28"/>
    </row>
    <row r="130" spans="1:15" x14ac:dyDescent="0.25">
      <c r="A130" s="28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28"/>
      <c r="M130" s="28"/>
      <c r="N130" s="28"/>
      <c r="O130" s="28"/>
    </row>
    <row r="131" spans="1:15" x14ac:dyDescent="0.25">
      <c r="A131" s="28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28"/>
      <c r="M131" s="28"/>
      <c r="N131" s="28"/>
      <c r="O131" s="28"/>
    </row>
    <row r="132" spans="1:15" x14ac:dyDescent="0.25">
      <c r="A132" s="28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28"/>
      <c r="M132" s="28"/>
      <c r="N132" s="28"/>
      <c r="O132" s="28"/>
    </row>
    <row r="133" spans="1:15" x14ac:dyDescent="0.25">
      <c r="A133" s="28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28"/>
      <c r="M133" s="28"/>
      <c r="N133" s="28"/>
      <c r="O133" s="28"/>
    </row>
    <row r="134" spans="1:15" x14ac:dyDescent="0.25">
      <c r="A134" s="28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28"/>
      <c r="M134" s="28"/>
      <c r="N134" s="28"/>
      <c r="O134" s="28"/>
    </row>
    <row r="135" spans="1:15" x14ac:dyDescent="0.25">
      <c r="A135" s="28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28"/>
      <c r="M135" s="28"/>
      <c r="N135" s="28"/>
      <c r="O135" s="28"/>
    </row>
    <row r="136" spans="1:15" x14ac:dyDescent="0.25">
      <c r="A136" s="28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28"/>
      <c r="M136" s="28"/>
      <c r="N136" s="28"/>
      <c r="O136" s="28"/>
    </row>
    <row r="137" spans="1:15" x14ac:dyDescent="0.25">
      <c r="A137" s="28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28"/>
      <c r="M137" s="28"/>
      <c r="N137" s="28"/>
      <c r="O137" s="28"/>
    </row>
    <row r="138" spans="1:15" x14ac:dyDescent="0.25">
      <c r="A138" s="28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28"/>
      <c r="M138" s="28"/>
      <c r="N138" s="28"/>
      <c r="O138" s="28"/>
    </row>
    <row r="139" spans="1:15" x14ac:dyDescent="0.25">
      <c r="A139" s="28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28"/>
      <c r="M139" s="28"/>
      <c r="N139" s="28"/>
      <c r="O139" s="28"/>
    </row>
    <row r="140" spans="1:15" x14ac:dyDescent="0.25">
      <c r="A140" s="28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28"/>
      <c r="M140" s="28"/>
      <c r="N140" s="28"/>
      <c r="O140" s="28"/>
    </row>
    <row r="141" spans="1:15" x14ac:dyDescent="0.25">
      <c r="A141" s="28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28"/>
      <c r="M141" s="28"/>
      <c r="N141" s="28"/>
      <c r="O141" s="28"/>
    </row>
    <row r="142" spans="1:15" x14ac:dyDescent="0.25">
      <c r="A142" s="28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28"/>
      <c r="M142" s="28"/>
      <c r="N142" s="28"/>
      <c r="O142" s="28"/>
    </row>
    <row r="143" spans="1:15" x14ac:dyDescent="0.25">
      <c r="A143" s="28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28"/>
      <c r="M143" s="28"/>
      <c r="N143" s="28"/>
      <c r="O143" s="28"/>
    </row>
    <row r="144" spans="1:15" x14ac:dyDescent="0.25">
      <c r="A144" s="28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28"/>
      <c r="M144" s="28"/>
      <c r="N144" s="28"/>
      <c r="O144" s="28"/>
    </row>
    <row r="145" spans="1:15" x14ac:dyDescent="0.25">
      <c r="A145" s="28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28"/>
      <c r="M145" s="28"/>
      <c r="N145" s="28"/>
      <c r="O145" s="28"/>
    </row>
    <row r="146" spans="1:15" x14ac:dyDescent="0.25">
      <c r="A146" s="28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28"/>
      <c r="M146" s="28"/>
      <c r="N146" s="28"/>
      <c r="O146" s="28"/>
    </row>
    <row r="147" spans="1:15" x14ac:dyDescent="0.25">
      <c r="A147" s="28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28"/>
      <c r="M147" s="28"/>
      <c r="N147" s="28"/>
      <c r="O147" s="28"/>
    </row>
    <row r="148" spans="1:15" x14ac:dyDescent="0.25">
      <c r="A148" s="28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28"/>
      <c r="M148" s="28"/>
      <c r="N148" s="28"/>
      <c r="O148" s="28"/>
    </row>
    <row r="149" spans="1:15" x14ac:dyDescent="0.25">
      <c r="A149" s="28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28"/>
      <c r="M149" s="28"/>
      <c r="N149" s="28"/>
      <c r="O149" s="28"/>
    </row>
    <row r="150" spans="1:15" x14ac:dyDescent="0.25">
      <c r="A150" s="28"/>
      <c r="B150" s="97"/>
      <c r="C150" s="97"/>
      <c r="D150" s="97"/>
      <c r="E150" s="97"/>
      <c r="F150" s="97"/>
      <c r="G150" s="97"/>
      <c r="H150" s="97"/>
      <c r="I150" s="97"/>
      <c r="J150" s="97"/>
      <c r="K150" s="97"/>
      <c r="L150" s="28"/>
      <c r="M150" s="28"/>
      <c r="N150" s="28"/>
      <c r="O150" s="28"/>
    </row>
    <row r="151" spans="1:15" x14ac:dyDescent="0.25">
      <c r="A151" s="28"/>
      <c r="B151" s="97"/>
      <c r="C151" s="97"/>
      <c r="D151" s="97"/>
      <c r="E151" s="97"/>
      <c r="F151" s="97"/>
      <c r="G151" s="97"/>
      <c r="H151" s="97"/>
      <c r="I151" s="97"/>
      <c r="J151" s="97"/>
      <c r="K151" s="97"/>
      <c r="L151" s="28"/>
      <c r="M151" s="28"/>
      <c r="N151" s="28"/>
      <c r="O151" s="28"/>
    </row>
    <row r="152" spans="1:15" x14ac:dyDescent="0.25">
      <c r="A152" s="28"/>
      <c r="B152" s="97"/>
      <c r="C152" s="97"/>
      <c r="D152" s="97"/>
      <c r="E152" s="97"/>
      <c r="F152" s="97"/>
      <c r="G152" s="97"/>
      <c r="H152" s="97"/>
      <c r="I152" s="97"/>
      <c r="J152" s="97"/>
      <c r="K152" s="97"/>
      <c r="L152" s="28"/>
      <c r="M152" s="28"/>
      <c r="N152" s="28"/>
      <c r="O152" s="28"/>
    </row>
    <row r="153" spans="1:15" x14ac:dyDescent="0.25">
      <c r="A153" s="28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28"/>
      <c r="M153" s="28"/>
      <c r="N153" s="28"/>
      <c r="O153" s="28"/>
    </row>
    <row r="154" spans="1:15" x14ac:dyDescent="0.25">
      <c r="A154" s="28"/>
      <c r="B154" s="97"/>
      <c r="C154" s="97"/>
      <c r="D154" s="97"/>
      <c r="E154" s="97"/>
      <c r="F154" s="97"/>
      <c r="G154" s="97"/>
      <c r="H154" s="97"/>
      <c r="I154" s="97"/>
      <c r="J154" s="97"/>
      <c r="K154" s="97"/>
      <c r="L154" s="28"/>
      <c r="M154" s="28"/>
      <c r="N154" s="28"/>
      <c r="O154" s="28"/>
    </row>
    <row r="155" spans="1:15" x14ac:dyDescent="0.25">
      <c r="A155" s="28"/>
      <c r="B155" s="97"/>
      <c r="C155" s="97"/>
      <c r="D155" s="97"/>
      <c r="E155" s="97"/>
      <c r="F155" s="97"/>
      <c r="G155" s="97"/>
      <c r="H155" s="97"/>
      <c r="I155" s="97"/>
      <c r="J155" s="97"/>
      <c r="K155" s="98"/>
      <c r="L155" s="28"/>
      <c r="M155" s="28"/>
      <c r="N155" s="28"/>
      <c r="O155" s="28"/>
    </row>
    <row r="156" spans="1:15" x14ac:dyDescent="0.25">
      <c r="A156" s="28"/>
      <c r="B156" s="97"/>
      <c r="C156" s="97"/>
      <c r="D156" s="97"/>
      <c r="E156" s="97"/>
      <c r="F156" s="97"/>
      <c r="G156" s="97"/>
      <c r="H156" s="97"/>
      <c r="I156" s="97"/>
      <c r="J156" s="97"/>
      <c r="K156" s="98"/>
      <c r="L156" s="28"/>
      <c r="M156" s="28"/>
      <c r="N156" s="28"/>
      <c r="O156" s="28"/>
    </row>
    <row r="157" spans="1:15" x14ac:dyDescent="0.25">
      <c r="A157" s="28"/>
      <c r="B157" s="97"/>
      <c r="C157" s="97"/>
      <c r="D157" s="97"/>
      <c r="E157" s="97"/>
      <c r="F157" s="97"/>
      <c r="G157" s="97"/>
      <c r="H157" s="97"/>
      <c r="I157" s="97"/>
      <c r="J157" s="97"/>
      <c r="K157" s="98"/>
      <c r="L157" s="28"/>
      <c r="M157" s="28"/>
      <c r="N157" s="28"/>
      <c r="O157" s="28"/>
    </row>
    <row r="158" spans="1:15" x14ac:dyDescent="0.25">
      <c r="A158" s="28"/>
      <c r="B158" s="97"/>
      <c r="C158" s="97"/>
      <c r="D158" s="97"/>
      <c r="E158" s="97"/>
      <c r="F158" s="97"/>
      <c r="G158" s="97"/>
      <c r="H158" s="97"/>
      <c r="I158" s="97"/>
      <c r="J158" s="97"/>
      <c r="K158" s="98"/>
      <c r="L158" s="28"/>
      <c r="M158" s="28"/>
      <c r="N158" s="28"/>
      <c r="O158" s="28"/>
    </row>
    <row r="159" spans="1:15" x14ac:dyDescent="0.25">
      <c r="A159" s="28"/>
      <c r="B159" s="97"/>
      <c r="C159" s="97"/>
      <c r="D159" s="97"/>
      <c r="E159" s="97"/>
      <c r="F159" s="97"/>
      <c r="G159" s="97"/>
      <c r="H159" s="97"/>
      <c r="I159" s="97"/>
      <c r="J159" s="97"/>
      <c r="K159" s="98"/>
      <c r="L159" s="28"/>
      <c r="M159" s="28"/>
      <c r="N159" s="28"/>
      <c r="O159" s="28"/>
    </row>
    <row r="160" spans="1:15" x14ac:dyDescent="0.25">
      <c r="A160" s="28"/>
      <c r="B160" s="97"/>
      <c r="C160" s="97"/>
      <c r="D160" s="97"/>
      <c r="E160" s="97"/>
      <c r="F160" s="97"/>
      <c r="G160" s="97"/>
      <c r="H160" s="97"/>
      <c r="I160" s="97"/>
      <c r="J160" s="97"/>
      <c r="K160" s="98"/>
      <c r="L160" s="28"/>
      <c r="M160" s="28"/>
      <c r="N160" s="28"/>
      <c r="O160" s="28"/>
    </row>
    <row r="161" spans="1:15" x14ac:dyDescent="0.25">
      <c r="A161" s="28"/>
      <c r="B161" s="97"/>
      <c r="C161" s="97"/>
      <c r="D161" s="97"/>
      <c r="E161" s="97"/>
      <c r="F161" s="97"/>
      <c r="G161" s="97"/>
      <c r="H161" s="97"/>
      <c r="I161" s="97"/>
      <c r="J161" s="97"/>
      <c r="K161" s="98"/>
      <c r="L161" s="28"/>
      <c r="M161" s="28"/>
      <c r="N161" s="28"/>
      <c r="O161" s="28"/>
    </row>
    <row r="162" spans="1:15" x14ac:dyDescent="0.25">
      <c r="A162" s="28"/>
      <c r="B162" s="97"/>
      <c r="C162" s="97"/>
      <c r="D162" s="97"/>
      <c r="E162" s="97"/>
      <c r="F162" s="97"/>
      <c r="G162" s="97"/>
      <c r="H162" s="97"/>
      <c r="I162" s="97"/>
      <c r="J162" s="97"/>
      <c r="K162" s="98"/>
      <c r="L162" s="28"/>
      <c r="M162" s="28"/>
      <c r="N162" s="28"/>
      <c r="O162" s="28"/>
    </row>
    <row r="163" spans="1:15" x14ac:dyDescent="0.25">
      <c r="A163" s="28"/>
      <c r="B163" s="97"/>
      <c r="C163" s="97"/>
      <c r="D163" s="97"/>
      <c r="E163" s="97"/>
      <c r="F163" s="97"/>
      <c r="G163" s="97"/>
      <c r="H163" s="97"/>
      <c r="I163" s="97"/>
      <c r="J163" s="97"/>
      <c r="K163" s="98"/>
      <c r="L163" s="28"/>
      <c r="M163" s="28"/>
      <c r="N163" s="28"/>
      <c r="O163" s="28"/>
    </row>
    <row r="164" spans="1:15" x14ac:dyDescent="0.25">
      <c r="A164" s="28"/>
      <c r="B164" s="97"/>
      <c r="C164" s="97"/>
      <c r="D164" s="97"/>
      <c r="E164" s="97"/>
      <c r="F164" s="97"/>
      <c r="G164" s="97"/>
      <c r="H164" s="97"/>
      <c r="I164" s="97"/>
      <c r="J164" s="97"/>
      <c r="K164" s="98"/>
      <c r="L164" s="28"/>
      <c r="M164" s="28"/>
      <c r="N164" s="28"/>
      <c r="O164" s="28"/>
    </row>
    <row r="165" spans="1:15" x14ac:dyDescent="0.25">
      <c r="A165" s="28"/>
      <c r="B165" s="97"/>
      <c r="C165" s="97"/>
      <c r="D165" s="97"/>
      <c r="E165" s="97"/>
      <c r="F165" s="97"/>
      <c r="G165" s="97"/>
      <c r="H165" s="97"/>
      <c r="I165" s="97"/>
      <c r="J165" s="97"/>
      <c r="K165" s="98"/>
      <c r="L165" s="28"/>
      <c r="M165" s="28"/>
      <c r="N165" s="28"/>
      <c r="O165" s="28"/>
    </row>
    <row r="166" spans="1:15" x14ac:dyDescent="0.25">
      <c r="A166" s="28"/>
      <c r="B166" s="97"/>
      <c r="C166" s="97"/>
      <c r="D166" s="97"/>
      <c r="E166" s="97"/>
      <c r="F166" s="97"/>
      <c r="G166" s="97"/>
      <c r="H166" s="97"/>
      <c r="I166" s="97"/>
      <c r="J166" s="97"/>
      <c r="K166" s="98"/>
      <c r="L166" s="28"/>
      <c r="M166" s="28"/>
      <c r="N166" s="28"/>
      <c r="O166" s="28"/>
    </row>
    <row r="167" spans="1:15" x14ac:dyDescent="0.25">
      <c r="A167" s="28"/>
      <c r="B167" s="97"/>
      <c r="C167" s="97"/>
      <c r="D167" s="97"/>
      <c r="E167" s="97"/>
      <c r="F167" s="97"/>
      <c r="G167" s="97"/>
      <c r="H167" s="97"/>
      <c r="I167" s="97"/>
      <c r="J167" s="97"/>
      <c r="K167" s="98"/>
      <c r="L167" s="28"/>
      <c r="M167" s="28"/>
      <c r="N167" s="28"/>
      <c r="O167" s="28"/>
    </row>
    <row r="168" spans="1:15" x14ac:dyDescent="0.25">
      <c r="A168" s="28"/>
      <c r="B168" s="97"/>
      <c r="C168" s="97"/>
      <c r="D168" s="97"/>
      <c r="E168" s="97"/>
      <c r="F168" s="97"/>
      <c r="G168" s="97"/>
      <c r="H168" s="97"/>
      <c r="I168" s="97"/>
      <c r="J168" s="97"/>
      <c r="K168" s="98"/>
      <c r="L168" s="28"/>
      <c r="M168" s="28"/>
      <c r="N168" s="28"/>
      <c r="O168" s="28"/>
    </row>
    <row r="169" spans="1:15" x14ac:dyDescent="0.25">
      <c r="A169" s="28"/>
      <c r="B169" s="97"/>
      <c r="C169" s="97"/>
      <c r="D169" s="97"/>
      <c r="E169" s="97"/>
      <c r="F169" s="97"/>
      <c r="G169" s="97"/>
      <c r="H169" s="97"/>
      <c r="I169" s="97"/>
      <c r="J169" s="97"/>
      <c r="K169" s="98"/>
      <c r="L169" s="28"/>
      <c r="M169" s="28"/>
      <c r="N169" s="28"/>
      <c r="O169" s="28"/>
    </row>
    <row r="170" spans="1:15" x14ac:dyDescent="0.25">
      <c r="A170" s="28"/>
      <c r="B170" s="97"/>
      <c r="C170" s="97"/>
      <c r="D170" s="97"/>
      <c r="E170" s="97"/>
      <c r="F170" s="97"/>
      <c r="G170" s="97"/>
      <c r="H170" s="97"/>
      <c r="I170" s="97"/>
      <c r="J170" s="97"/>
      <c r="K170" s="98"/>
      <c r="L170" s="28"/>
      <c r="M170" s="28"/>
      <c r="N170" s="28"/>
      <c r="O170" s="28"/>
    </row>
    <row r="171" spans="1:15" x14ac:dyDescent="0.25">
      <c r="A171" s="28"/>
      <c r="B171" s="97"/>
      <c r="C171" s="97"/>
      <c r="D171" s="97"/>
      <c r="E171" s="97"/>
      <c r="F171" s="97"/>
      <c r="G171" s="97"/>
      <c r="H171" s="97"/>
      <c r="I171" s="97"/>
      <c r="J171" s="97"/>
      <c r="K171" s="98"/>
      <c r="L171" s="28"/>
      <c r="M171" s="28"/>
      <c r="N171" s="28"/>
      <c r="O171" s="28"/>
    </row>
    <row r="172" spans="1:15" x14ac:dyDescent="0.25">
      <c r="A172" s="28"/>
      <c r="B172" s="97"/>
      <c r="C172" s="97"/>
      <c r="D172" s="97"/>
      <c r="E172" s="97"/>
      <c r="F172" s="97"/>
      <c r="G172" s="97"/>
      <c r="H172" s="97"/>
      <c r="I172" s="97"/>
      <c r="J172" s="97"/>
      <c r="K172" s="98"/>
      <c r="L172" s="28"/>
      <c r="M172" s="28"/>
      <c r="N172" s="28"/>
      <c r="O172" s="28"/>
    </row>
    <row r="173" spans="1:15" x14ac:dyDescent="0.25">
      <c r="A173" s="28"/>
      <c r="B173" s="97"/>
      <c r="C173" s="97"/>
      <c r="D173" s="97"/>
      <c r="E173" s="97"/>
      <c r="F173" s="97"/>
      <c r="G173" s="97"/>
      <c r="H173" s="97"/>
      <c r="I173" s="97"/>
      <c r="J173" s="97"/>
      <c r="K173" s="98"/>
      <c r="L173" s="28"/>
      <c r="M173" s="28"/>
      <c r="N173" s="28"/>
      <c r="O173" s="28"/>
    </row>
    <row r="174" spans="1:15" x14ac:dyDescent="0.25">
      <c r="A174" s="28"/>
      <c r="B174" s="97"/>
      <c r="C174" s="97"/>
      <c r="D174" s="97"/>
      <c r="E174" s="97"/>
      <c r="F174" s="97"/>
      <c r="G174" s="97"/>
      <c r="H174" s="97"/>
      <c r="I174" s="97"/>
      <c r="J174" s="97"/>
      <c r="K174" s="98"/>
      <c r="L174" s="28"/>
      <c r="M174" s="28"/>
      <c r="N174" s="28"/>
      <c r="O174" s="28"/>
    </row>
    <row r="175" spans="1:15" x14ac:dyDescent="0.25">
      <c r="A175" s="28"/>
      <c r="B175" s="97"/>
      <c r="C175" s="97"/>
      <c r="D175" s="97"/>
      <c r="E175" s="97"/>
      <c r="F175" s="97"/>
      <c r="G175" s="97"/>
      <c r="H175" s="97"/>
      <c r="I175" s="97"/>
      <c r="J175" s="97"/>
      <c r="K175" s="98"/>
      <c r="L175" s="28"/>
      <c r="M175" s="28"/>
      <c r="N175" s="28"/>
      <c r="O175" s="28"/>
    </row>
    <row r="176" spans="1:15" x14ac:dyDescent="0.25">
      <c r="A176" s="28"/>
      <c r="B176" s="97"/>
      <c r="C176" s="97"/>
      <c r="D176" s="97"/>
      <c r="E176" s="97"/>
      <c r="F176" s="97"/>
      <c r="G176" s="97"/>
      <c r="H176" s="97"/>
      <c r="I176" s="97"/>
      <c r="J176" s="97"/>
      <c r="K176" s="98"/>
      <c r="L176" s="28"/>
      <c r="M176" s="28"/>
      <c r="N176" s="28"/>
      <c r="O176" s="28"/>
    </row>
    <row r="177" spans="1:15" x14ac:dyDescent="0.25">
      <c r="A177" s="28"/>
      <c r="B177" s="97"/>
      <c r="C177" s="97"/>
      <c r="D177" s="97"/>
      <c r="E177" s="97"/>
      <c r="F177" s="97"/>
      <c r="G177" s="97"/>
      <c r="H177" s="97"/>
      <c r="I177" s="97"/>
      <c r="J177" s="97"/>
      <c r="K177" s="98"/>
      <c r="L177" s="28"/>
      <c r="M177" s="28"/>
      <c r="N177" s="28"/>
      <c r="O177" s="28"/>
    </row>
    <row r="178" spans="1:15" x14ac:dyDescent="0.25">
      <c r="A178" s="28"/>
      <c r="B178" s="97"/>
      <c r="C178" s="97"/>
      <c r="D178" s="97"/>
      <c r="E178" s="97"/>
      <c r="F178" s="97"/>
      <c r="G178" s="97"/>
      <c r="H178" s="97"/>
      <c r="I178" s="97"/>
      <c r="J178" s="97"/>
      <c r="K178" s="98"/>
      <c r="L178" s="28"/>
      <c r="M178" s="28"/>
      <c r="N178" s="28"/>
      <c r="O178" s="28"/>
    </row>
    <row r="179" spans="1:15" x14ac:dyDescent="0.25">
      <c r="A179" s="28"/>
      <c r="B179" s="97"/>
      <c r="C179" s="97"/>
      <c r="D179" s="97"/>
      <c r="E179" s="97"/>
      <c r="F179" s="97"/>
      <c r="G179" s="97"/>
      <c r="H179" s="97"/>
      <c r="I179" s="97"/>
      <c r="J179" s="97"/>
      <c r="K179" s="98"/>
      <c r="L179" s="28"/>
      <c r="M179" s="28"/>
      <c r="N179" s="28"/>
      <c r="O179" s="28"/>
    </row>
    <row r="180" spans="1:15" x14ac:dyDescent="0.25">
      <c r="A180" s="28"/>
      <c r="B180" s="97"/>
      <c r="C180" s="97"/>
      <c r="D180" s="97"/>
      <c r="E180" s="97"/>
      <c r="F180" s="97"/>
      <c r="G180" s="97"/>
      <c r="H180" s="97"/>
      <c r="I180" s="97"/>
      <c r="J180" s="97"/>
      <c r="K180" s="98"/>
      <c r="L180" s="28"/>
      <c r="M180" s="28"/>
      <c r="N180" s="28"/>
      <c r="O180" s="28"/>
    </row>
    <row r="181" spans="1:15" x14ac:dyDescent="0.25">
      <c r="A181" s="28"/>
      <c r="B181" s="97"/>
      <c r="C181" s="97"/>
      <c r="D181" s="97"/>
      <c r="E181" s="97"/>
      <c r="F181" s="97"/>
      <c r="G181" s="97"/>
      <c r="H181" s="97"/>
      <c r="I181" s="97"/>
      <c r="J181" s="97"/>
      <c r="K181" s="98"/>
      <c r="L181" s="28"/>
      <c r="M181" s="28"/>
      <c r="N181" s="28"/>
      <c r="O181" s="28"/>
    </row>
    <row r="182" spans="1:15" x14ac:dyDescent="0.25">
      <c r="A182" s="28"/>
      <c r="B182" s="97"/>
      <c r="C182" s="97"/>
      <c r="D182" s="97"/>
      <c r="E182" s="97"/>
      <c r="F182" s="97"/>
      <c r="G182" s="97"/>
      <c r="H182" s="97"/>
      <c r="I182" s="97"/>
      <c r="J182" s="97"/>
      <c r="K182" s="98"/>
      <c r="L182" s="28"/>
      <c r="M182" s="28"/>
      <c r="N182" s="28"/>
      <c r="O182" s="28"/>
    </row>
    <row r="183" spans="1:15" x14ac:dyDescent="0.25">
      <c r="A183" s="28"/>
      <c r="B183" s="97"/>
      <c r="C183" s="97"/>
      <c r="D183" s="97"/>
      <c r="E183" s="97"/>
      <c r="F183" s="97"/>
      <c r="G183" s="97"/>
      <c r="H183" s="97"/>
      <c r="I183" s="97"/>
      <c r="J183" s="97"/>
      <c r="K183" s="98"/>
      <c r="L183" s="28"/>
      <c r="M183" s="28"/>
      <c r="N183" s="28"/>
      <c r="O183" s="28"/>
    </row>
    <row r="184" spans="1:15" x14ac:dyDescent="0.25">
      <c r="A184" s="28"/>
      <c r="B184" s="97"/>
      <c r="C184" s="97"/>
      <c r="D184" s="97"/>
      <c r="E184" s="97"/>
      <c r="F184" s="97"/>
      <c r="G184" s="97"/>
      <c r="H184" s="97"/>
      <c r="I184" s="97"/>
      <c r="J184" s="97"/>
      <c r="K184" s="98"/>
      <c r="L184" s="28"/>
      <c r="M184" s="28"/>
      <c r="N184" s="28"/>
      <c r="O184" s="28"/>
    </row>
    <row r="185" spans="1:15" x14ac:dyDescent="0.25">
      <c r="A185" s="28"/>
      <c r="B185" s="97"/>
      <c r="C185" s="97"/>
      <c r="D185" s="97"/>
      <c r="E185" s="97"/>
      <c r="F185" s="97"/>
      <c r="G185" s="97"/>
      <c r="H185" s="97"/>
      <c r="I185" s="97"/>
      <c r="J185" s="97"/>
      <c r="K185" s="98"/>
      <c r="L185" s="28"/>
      <c r="M185" s="28"/>
      <c r="N185" s="28"/>
      <c r="O185" s="28"/>
    </row>
    <row r="186" spans="1:15" x14ac:dyDescent="0.25">
      <c r="A186" s="28"/>
      <c r="B186" s="97"/>
      <c r="C186" s="97"/>
      <c r="D186" s="97"/>
      <c r="E186" s="97"/>
      <c r="F186" s="97"/>
      <c r="G186" s="97"/>
      <c r="H186" s="97"/>
      <c r="I186" s="97"/>
      <c r="J186" s="97"/>
      <c r="K186" s="98"/>
      <c r="L186" s="28"/>
      <c r="M186" s="28"/>
      <c r="N186" s="28"/>
      <c r="O186" s="28"/>
    </row>
    <row r="187" spans="1:15" x14ac:dyDescent="0.25">
      <c r="A187" s="28"/>
      <c r="B187" s="97"/>
      <c r="C187" s="97"/>
      <c r="D187" s="97"/>
      <c r="E187" s="97"/>
      <c r="F187" s="97"/>
      <c r="G187" s="97"/>
      <c r="H187" s="97"/>
      <c r="I187" s="97"/>
      <c r="J187" s="97"/>
      <c r="K187" s="98"/>
      <c r="L187" s="28"/>
      <c r="M187" s="28"/>
      <c r="N187" s="28"/>
      <c r="O187" s="28"/>
    </row>
    <row r="188" spans="1:15" x14ac:dyDescent="0.25">
      <c r="A188" s="28"/>
      <c r="B188" s="97"/>
      <c r="C188" s="97"/>
      <c r="D188" s="97"/>
      <c r="E188" s="97"/>
      <c r="F188" s="97"/>
      <c r="G188" s="97"/>
      <c r="H188" s="97"/>
      <c r="I188" s="97"/>
      <c r="J188" s="97"/>
      <c r="K188" s="98"/>
      <c r="L188" s="28"/>
      <c r="M188" s="28"/>
      <c r="N188" s="28"/>
      <c r="O188" s="28"/>
    </row>
    <row r="189" spans="1:15" x14ac:dyDescent="0.25">
      <c r="A189" s="28"/>
      <c r="B189" s="97"/>
      <c r="C189" s="97"/>
      <c r="D189" s="97"/>
      <c r="E189" s="97"/>
      <c r="F189" s="97"/>
      <c r="G189" s="97"/>
      <c r="H189" s="97"/>
      <c r="I189" s="97"/>
      <c r="J189" s="97"/>
      <c r="K189" s="98"/>
      <c r="L189" s="28"/>
      <c r="M189" s="28"/>
      <c r="N189" s="28"/>
      <c r="O189" s="28"/>
    </row>
    <row r="190" spans="1:15" x14ac:dyDescent="0.25">
      <c r="A190" s="28"/>
      <c r="B190" s="97"/>
      <c r="C190" s="97"/>
      <c r="D190" s="97"/>
      <c r="E190" s="97"/>
      <c r="F190" s="97"/>
      <c r="G190" s="97"/>
      <c r="H190" s="97"/>
      <c r="I190" s="97"/>
      <c r="J190" s="97"/>
      <c r="K190" s="98"/>
      <c r="L190" s="28"/>
      <c r="M190" s="28"/>
      <c r="N190" s="28"/>
      <c r="O190" s="28"/>
    </row>
    <row r="191" spans="1:15" x14ac:dyDescent="0.25">
      <c r="A191" s="28"/>
      <c r="B191" s="97"/>
      <c r="C191" s="97"/>
      <c r="D191" s="97"/>
      <c r="E191" s="97"/>
      <c r="F191" s="97"/>
      <c r="G191" s="97"/>
      <c r="H191" s="97"/>
      <c r="I191" s="97"/>
      <c r="J191" s="97"/>
      <c r="K191" s="98"/>
      <c r="L191" s="28"/>
      <c r="M191" s="28"/>
      <c r="N191" s="28"/>
      <c r="O191" s="28"/>
    </row>
    <row r="192" spans="1:15" x14ac:dyDescent="0.25">
      <c r="A192" s="28"/>
      <c r="B192" s="97"/>
      <c r="C192" s="97"/>
      <c r="D192" s="97"/>
      <c r="E192" s="97"/>
      <c r="F192" s="97"/>
      <c r="G192" s="97"/>
      <c r="H192" s="97"/>
      <c r="I192" s="97"/>
      <c r="J192" s="97"/>
      <c r="K192" s="98"/>
      <c r="L192" s="28"/>
      <c r="M192" s="28"/>
      <c r="N192" s="28"/>
      <c r="O192" s="28"/>
    </row>
    <row r="193" spans="1:15" x14ac:dyDescent="0.25">
      <c r="A193" s="28"/>
      <c r="B193" s="99"/>
      <c r="C193" s="99"/>
      <c r="D193" s="99"/>
      <c r="E193" s="99"/>
      <c r="F193" s="99"/>
      <c r="G193" s="99"/>
      <c r="H193" s="99"/>
      <c r="I193" s="99"/>
      <c r="J193" s="99"/>
      <c r="K193" s="28"/>
      <c r="L193" s="28"/>
      <c r="M193" s="28"/>
      <c r="N193" s="28"/>
      <c r="O193" s="28"/>
    </row>
    <row r="194" spans="1:15" x14ac:dyDescent="0.25">
      <c r="A194" s="28"/>
      <c r="B194" s="99"/>
      <c r="C194" s="99"/>
      <c r="D194" s="99"/>
      <c r="E194" s="99"/>
      <c r="F194" s="99"/>
      <c r="G194" s="99"/>
      <c r="H194" s="99"/>
      <c r="I194" s="99"/>
      <c r="J194" s="99"/>
      <c r="K194" s="28"/>
      <c r="L194" s="28"/>
      <c r="M194" s="28"/>
      <c r="N194" s="28"/>
      <c r="O194" s="28"/>
    </row>
    <row r="195" spans="1:15" x14ac:dyDescent="0.25">
      <c r="A195" s="28"/>
      <c r="B195" s="99"/>
      <c r="C195" s="99"/>
      <c r="D195" s="99"/>
      <c r="E195" s="99"/>
      <c r="F195" s="99"/>
      <c r="G195" s="99"/>
      <c r="H195" s="99"/>
      <c r="I195" s="99"/>
      <c r="J195" s="99"/>
      <c r="K195" s="28"/>
      <c r="L195" s="28"/>
      <c r="M195" s="28"/>
      <c r="N195" s="28"/>
      <c r="O195" s="28"/>
    </row>
    <row r="196" spans="1:15" x14ac:dyDescent="0.25">
      <c r="A196" s="28"/>
      <c r="B196" s="99"/>
      <c r="C196" s="99"/>
      <c r="D196" s="99"/>
      <c r="E196" s="99"/>
      <c r="F196" s="99"/>
      <c r="G196" s="99"/>
      <c r="H196" s="99"/>
      <c r="I196" s="99"/>
      <c r="J196" s="99"/>
      <c r="K196" s="28"/>
      <c r="L196" s="28"/>
      <c r="M196" s="28"/>
      <c r="N196" s="28"/>
      <c r="O196" s="28"/>
    </row>
    <row r="197" spans="1:15" x14ac:dyDescent="0.25">
      <c r="A197" s="28"/>
      <c r="B197" s="99"/>
      <c r="C197" s="99"/>
      <c r="D197" s="99"/>
      <c r="E197" s="99"/>
      <c r="F197" s="99"/>
      <c r="G197" s="99"/>
      <c r="H197" s="99"/>
      <c r="I197" s="99"/>
      <c r="J197" s="99"/>
      <c r="K197" s="28"/>
      <c r="L197" s="28"/>
      <c r="M197" s="28"/>
      <c r="N197" s="28"/>
      <c r="O197" s="28"/>
    </row>
    <row r="198" spans="1:15" x14ac:dyDescent="0.25">
      <c r="A198" s="28"/>
      <c r="B198" s="99"/>
      <c r="C198" s="99"/>
      <c r="D198" s="99"/>
      <c r="E198" s="99"/>
      <c r="F198" s="99"/>
      <c r="G198" s="99"/>
      <c r="H198" s="99"/>
      <c r="I198" s="99"/>
      <c r="J198" s="99"/>
      <c r="K198" s="28"/>
      <c r="L198" s="28"/>
      <c r="M198" s="28"/>
      <c r="N198" s="28"/>
      <c r="O198" s="28"/>
    </row>
    <row r="199" spans="1:15" x14ac:dyDescent="0.25">
      <c r="A199" s="28"/>
      <c r="B199" s="99"/>
      <c r="C199" s="99"/>
      <c r="D199" s="99"/>
      <c r="E199" s="99"/>
      <c r="F199" s="99"/>
      <c r="G199" s="99"/>
      <c r="H199" s="99"/>
      <c r="I199" s="99"/>
      <c r="J199" s="99"/>
      <c r="K199" s="28"/>
      <c r="L199" s="28"/>
      <c r="M199" s="28"/>
      <c r="N199" s="28"/>
      <c r="O199" s="28"/>
    </row>
    <row r="200" spans="1:15" x14ac:dyDescent="0.25">
      <c r="A200" s="28"/>
      <c r="B200" s="99"/>
      <c r="C200" s="99"/>
      <c r="D200" s="99"/>
      <c r="E200" s="99"/>
      <c r="F200" s="99"/>
      <c r="G200" s="99"/>
      <c r="H200" s="99"/>
      <c r="I200" s="99"/>
      <c r="J200" s="99"/>
      <c r="K200" s="28"/>
      <c r="L200" s="28"/>
      <c r="M200" s="28"/>
      <c r="N200" s="28"/>
      <c r="O200" s="28"/>
    </row>
    <row r="201" spans="1:15" x14ac:dyDescent="0.25">
      <c r="A201" s="28"/>
      <c r="B201" s="99"/>
      <c r="C201" s="99"/>
      <c r="D201" s="99"/>
      <c r="E201" s="99"/>
      <c r="F201" s="99"/>
      <c r="G201" s="99"/>
      <c r="H201" s="99"/>
      <c r="I201" s="99"/>
      <c r="J201" s="99"/>
      <c r="K201" s="28"/>
      <c r="L201" s="28"/>
      <c r="M201" s="28"/>
      <c r="N201" s="28"/>
      <c r="O201" s="28"/>
    </row>
    <row r="202" spans="1:15" x14ac:dyDescent="0.25">
      <c r="A202" s="28"/>
      <c r="B202" s="99"/>
      <c r="C202" s="99"/>
      <c r="D202" s="99"/>
      <c r="E202" s="99"/>
      <c r="F202" s="99"/>
      <c r="G202" s="99"/>
      <c r="H202" s="99"/>
      <c r="I202" s="99"/>
      <c r="J202" s="99"/>
      <c r="K202" s="28"/>
      <c r="L202" s="28"/>
      <c r="M202" s="28"/>
      <c r="N202" s="28"/>
      <c r="O202" s="28"/>
    </row>
    <row r="203" spans="1:15" x14ac:dyDescent="0.25">
      <c r="A203" s="28"/>
      <c r="B203" s="99"/>
      <c r="C203" s="99"/>
      <c r="D203" s="99"/>
      <c r="E203" s="99"/>
      <c r="F203" s="99"/>
      <c r="G203" s="99"/>
      <c r="H203" s="99"/>
      <c r="I203" s="99"/>
      <c r="J203" s="99"/>
      <c r="K203" s="28"/>
      <c r="L203" s="28"/>
      <c r="M203" s="28"/>
      <c r="N203" s="28"/>
      <c r="O203" s="28"/>
    </row>
    <row r="204" spans="1:15" x14ac:dyDescent="0.25">
      <c r="A204" s="28"/>
      <c r="B204" s="99"/>
      <c r="C204" s="99"/>
      <c r="D204" s="99"/>
      <c r="E204" s="99"/>
      <c r="F204" s="99"/>
      <c r="G204" s="99"/>
      <c r="H204" s="99"/>
      <c r="I204" s="99"/>
      <c r="J204" s="99"/>
      <c r="K204" s="28"/>
      <c r="L204" s="28"/>
      <c r="M204" s="28"/>
      <c r="N204" s="28"/>
      <c r="O204" s="28"/>
    </row>
    <row r="205" spans="1:15" x14ac:dyDescent="0.25">
      <c r="A205" s="28"/>
      <c r="B205" s="99"/>
      <c r="C205" s="99"/>
      <c r="D205" s="99"/>
      <c r="E205" s="99"/>
      <c r="F205" s="99"/>
      <c r="G205" s="99"/>
      <c r="H205" s="99"/>
      <c r="I205" s="99"/>
      <c r="J205" s="99"/>
      <c r="K205" s="28"/>
      <c r="L205" s="28"/>
      <c r="M205" s="28"/>
      <c r="N205" s="28"/>
      <c r="O205" s="28"/>
    </row>
    <row r="206" spans="1:15" x14ac:dyDescent="0.25">
      <c r="A206" s="28"/>
      <c r="B206" s="99"/>
      <c r="C206" s="99"/>
      <c r="D206" s="99"/>
      <c r="E206" s="99"/>
      <c r="F206" s="99"/>
      <c r="G206" s="99"/>
      <c r="H206" s="99"/>
      <c r="I206" s="99"/>
      <c r="J206" s="99"/>
      <c r="K206" s="28"/>
      <c r="L206" s="28"/>
      <c r="M206" s="28"/>
      <c r="N206" s="28"/>
      <c r="O206" s="28"/>
    </row>
    <row r="207" spans="1:15" x14ac:dyDescent="0.25">
      <c r="A207" s="28"/>
      <c r="B207" s="99"/>
      <c r="C207" s="99"/>
      <c r="D207" s="99"/>
      <c r="E207" s="99"/>
      <c r="F207" s="99"/>
      <c r="G207" s="99"/>
      <c r="H207" s="99"/>
      <c r="I207" s="99"/>
      <c r="J207" s="99"/>
      <c r="K207" s="28"/>
      <c r="L207" s="28"/>
      <c r="M207" s="28"/>
      <c r="N207" s="28"/>
      <c r="O207" s="28"/>
    </row>
    <row r="208" spans="1:15" x14ac:dyDescent="0.25">
      <c r="A208" s="28"/>
      <c r="B208" s="99"/>
      <c r="C208" s="99"/>
      <c r="D208" s="99"/>
      <c r="E208" s="99"/>
      <c r="F208" s="99"/>
      <c r="G208" s="99"/>
      <c r="H208" s="99"/>
      <c r="I208" s="99"/>
      <c r="J208" s="99"/>
      <c r="K208" s="28"/>
      <c r="L208" s="28"/>
      <c r="M208" s="28"/>
      <c r="N208" s="28"/>
      <c r="O208" s="28"/>
    </row>
    <row r="209" spans="1:15" x14ac:dyDescent="0.25">
      <c r="A209" s="28"/>
      <c r="B209" s="99"/>
      <c r="C209" s="99"/>
      <c r="D209" s="99"/>
      <c r="E209" s="99"/>
      <c r="F209" s="99"/>
      <c r="G209" s="99"/>
      <c r="H209" s="99"/>
      <c r="I209" s="99"/>
      <c r="J209" s="99"/>
      <c r="K209" s="28"/>
      <c r="L209" s="28"/>
      <c r="M209" s="28"/>
      <c r="N209" s="28"/>
      <c r="O209" s="28"/>
    </row>
    <row r="210" spans="1:15" x14ac:dyDescent="0.25">
      <c r="A210" s="28"/>
      <c r="B210" s="99"/>
      <c r="C210" s="99"/>
      <c r="D210" s="99"/>
      <c r="E210" s="99"/>
      <c r="F210" s="99"/>
      <c r="G210" s="99"/>
      <c r="H210" s="99"/>
      <c r="I210" s="99"/>
      <c r="J210" s="99"/>
      <c r="K210" s="28"/>
      <c r="L210" s="28"/>
      <c r="M210" s="28"/>
      <c r="N210" s="28"/>
      <c r="O210" s="28"/>
    </row>
    <row r="211" spans="1:15" x14ac:dyDescent="0.25">
      <c r="A211" s="28"/>
      <c r="B211" s="99"/>
      <c r="C211" s="99"/>
      <c r="D211" s="99"/>
      <c r="E211" s="99"/>
      <c r="F211" s="99"/>
      <c r="G211" s="99"/>
      <c r="H211" s="99"/>
      <c r="I211" s="99"/>
      <c r="J211" s="99"/>
      <c r="K211" s="28"/>
      <c r="L211" s="28"/>
      <c r="M211" s="28"/>
      <c r="N211" s="28"/>
      <c r="O211" s="28"/>
    </row>
    <row r="212" spans="1:15" x14ac:dyDescent="0.25">
      <c r="A212" s="28"/>
      <c r="B212" s="99"/>
      <c r="C212" s="99"/>
      <c r="D212" s="99"/>
      <c r="E212" s="99"/>
      <c r="F212" s="99"/>
      <c r="G212" s="99"/>
      <c r="H212" s="99"/>
      <c r="I212" s="99"/>
      <c r="J212" s="99"/>
      <c r="K212" s="28"/>
      <c r="L212" s="28"/>
      <c r="M212" s="28"/>
      <c r="N212" s="28"/>
      <c r="O212" s="28"/>
    </row>
    <row r="213" spans="1:15" x14ac:dyDescent="0.25">
      <c r="A213" s="28"/>
      <c r="B213" s="99"/>
      <c r="C213" s="99"/>
      <c r="D213" s="99"/>
      <c r="E213" s="99"/>
      <c r="F213" s="99"/>
      <c r="G213" s="99"/>
      <c r="H213" s="99"/>
      <c r="I213" s="99"/>
      <c r="J213" s="99"/>
      <c r="K213" s="28"/>
      <c r="L213" s="28"/>
      <c r="M213" s="28"/>
      <c r="N213" s="28"/>
      <c r="O213" s="28"/>
    </row>
    <row r="214" spans="1:15" x14ac:dyDescent="0.25">
      <c r="A214" s="28"/>
      <c r="B214" s="99"/>
      <c r="C214" s="99"/>
      <c r="D214" s="99"/>
      <c r="E214" s="99"/>
      <c r="F214" s="99"/>
      <c r="G214" s="99"/>
      <c r="H214" s="99"/>
      <c r="I214" s="99"/>
      <c r="J214" s="99"/>
      <c r="K214" s="28"/>
      <c r="L214" s="28"/>
      <c r="M214" s="28"/>
      <c r="N214" s="28"/>
      <c r="O214" s="28"/>
    </row>
    <row r="215" spans="1:15" x14ac:dyDescent="0.25">
      <c r="A215" s="28"/>
      <c r="B215" s="99"/>
      <c r="C215" s="99"/>
      <c r="D215" s="99"/>
      <c r="E215" s="99"/>
      <c r="F215" s="99"/>
      <c r="G215" s="99"/>
      <c r="H215" s="99"/>
      <c r="I215" s="99"/>
      <c r="J215" s="99"/>
      <c r="K215" s="28"/>
      <c r="L215" s="28"/>
      <c r="M215" s="28"/>
      <c r="N215" s="28"/>
      <c r="O215" s="28"/>
    </row>
    <row r="216" spans="1:15" x14ac:dyDescent="0.25">
      <c r="A216" s="28"/>
      <c r="B216" s="99"/>
      <c r="C216" s="99"/>
      <c r="D216" s="99"/>
      <c r="E216" s="99"/>
      <c r="F216" s="99"/>
      <c r="G216" s="99"/>
      <c r="H216" s="99"/>
      <c r="I216" s="99"/>
      <c r="J216" s="99"/>
      <c r="K216" s="28"/>
      <c r="L216" s="28"/>
      <c r="M216" s="28"/>
      <c r="N216" s="28"/>
      <c r="O216" s="28"/>
    </row>
    <row r="217" spans="1:15" x14ac:dyDescent="0.25">
      <c r="A217" s="28"/>
      <c r="B217" s="99"/>
      <c r="C217" s="99"/>
      <c r="D217" s="99"/>
      <c r="E217" s="99"/>
      <c r="F217" s="99"/>
      <c r="G217" s="99"/>
      <c r="H217" s="99"/>
      <c r="I217" s="99"/>
      <c r="J217" s="99"/>
      <c r="K217" s="28"/>
      <c r="L217" s="28"/>
      <c r="M217" s="28"/>
      <c r="N217" s="28"/>
      <c r="O217" s="28"/>
    </row>
    <row r="218" spans="1:15" x14ac:dyDescent="0.25">
      <c r="A218" s="28"/>
      <c r="B218" s="99"/>
      <c r="C218" s="99"/>
      <c r="D218" s="99"/>
      <c r="E218" s="99"/>
      <c r="F218" s="99"/>
      <c r="G218" s="99"/>
      <c r="H218" s="99"/>
      <c r="I218" s="99"/>
      <c r="J218" s="99"/>
      <c r="K218" s="28"/>
      <c r="L218" s="28"/>
      <c r="M218" s="28"/>
      <c r="N218" s="28"/>
      <c r="O218" s="28"/>
    </row>
    <row r="219" spans="1:15" x14ac:dyDescent="0.25">
      <c r="A219" s="28"/>
      <c r="B219" s="99"/>
      <c r="C219" s="99"/>
      <c r="D219" s="99"/>
      <c r="E219" s="99"/>
      <c r="F219" s="99"/>
      <c r="G219" s="99"/>
      <c r="H219" s="99"/>
      <c r="I219" s="99"/>
      <c r="J219" s="99"/>
      <c r="K219" s="28"/>
      <c r="L219" s="28"/>
      <c r="M219" s="28"/>
      <c r="N219" s="28"/>
      <c r="O219" s="28"/>
    </row>
    <row r="220" spans="1:15" x14ac:dyDescent="0.25">
      <c r="A220" s="28"/>
      <c r="B220" s="99"/>
      <c r="C220" s="99"/>
      <c r="D220" s="99"/>
      <c r="E220" s="99"/>
      <c r="F220" s="99"/>
      <c r="G220" s="99"/>
      <c r="H220" s="99"/>
      <c r="I220" s="99"/>
      <c r="J220" s="99"/>
      <c r="K220" s="28"/>
      <c r="L220" s="28"/>
      <c r="M220" s="28"/>
      <c r="N220" s="28"/>
      <c r="O220" s="28"/>
    </row>
    <row r="221" spans="1:15" x14ac:dyDescent="0.25">
      <c r="A221" s="28"/>
      <c r="B221" s="99"/>
      <c r="C221" s="99"/>
      <c r="D221" s="99"/>
      <c r="E221" s="99"/>
      <c r="F221" s="99"/>
      <c r="G221" s="99"/>
      <c r="H221" s="99"/>
      <c r="I221" s="99"/>
      <c r="J221" s="99"/>
      <c r="K221" s="28"/>
      <c r="L221" s="28"/>
      <c r="M221" s="28"/>
      <c r="N221" s="28"/>
      <c r="O221" s="28"/>
    </row>
    <row r="222" spans="1:15" x14ac:dyDescent="0.25">
      <c r="A222" s="28"/>
      <c r="B222" s="99"/>
      <c r="C222" s="99"/>
      <c r="D222" s="99"/>
      <c r="E222" s="99"/>
      <c r="F222" s="99"/>
      <c r="G222" s="99"/>
      <c r="H222" s="99"/>
      <c r="I222" s="99"/>
      <c r="J222" s="99"/>
      <c r="K222" s="28"/>
      <c r="L222" s="28"/>
      <c r="M222" s="28"/>
      <c r="N222" s="28"/>
      <c r="O222" s="28"/>
    </row>
    <row r="223" spans="1:15" x14ac:dyDescent="0.25">
      <c r="A223" s="28"/>
      <c r="B223" s="99"/>
      <c r="C223" s="99"/>
      <c r="D223" s="99"/>
      <c r="E223" s="99"/>
      <c r="F223" s="99"/>
      <c r="G223" s="99"/>
      <c r="H223" s="99"/>
      <c r="I223" s="99"/>
      <c r="J223" s="99"/>
      <c r="K223" s="28"/>
      <c r="L223" s="28"/>
      <c r="M223" s="28"/>
      <c r="N223" s="28"/>
      <c r="O223" s="28"/>
    </row>
    <row r="224" spans="1:15" x14ac:dyDescent="0.25">
      <c r="A224" s="28"/>
      <c r="B224" s="99"/>
      <c r="C224" s="99"/>
      <c r="D224" s="99"/>
      <c r="E224" s="99"/>
      <c r="F224" s="99"/>
      <c r="G224" s="99"/>
      <c r="H224" s="99"/>
      <c r="I224" s="99"/>
      <c r="J224" s="99"/>
      <c r="K224" s="28"/>
      <c r="L224" s="28"/>
      <c r="M224" s="28"/>
      <c r="N224" s="28"/>
      <c r="O224" s="28"/>
    </row>
    <row r="225" spans="1:15" x14ac:dyDescent="0.25">
      <c r="A225" s="28"/>
      <c r="B225" s="99"/>
      <c r="C225" s="99"/>
      <c r="D225" s="99"/>
      <c r="E225" s="99"/>
      <c r="F225" s="99"/>
      <c r="G225" s="99"/>
      <c r="H225" s="99"/>
      <c r="I225" s="99"/>
      <c r="J225" s="99"/>
      <c r="K225" s="28"/>
      <c r="L225" s="28"/>
      <c r="M225" s="28"/>
      <c r="N225" s="28"/>
      <c r="O225" s="28"/>
    </row>
    <row r="226" spans="1:15" x14ac:dyDescent="0.25">
      <c r="A226" s="28"/>
      <c r="B226" s="99"/>
      <c r="C226" s="99"/>
      <c r="D226" s="99"/>
      <c r="E226" s="99"/>
      <c r="F226" s="99"/>
      <c r="G226" s="99"/>
      <c r="H226" s="99"/>
      <c r="I226" s="99"/>
      <c r="J226" s="99"/>
      <c r="K226" s="28"/>
      <c r="L226" s="28"/>
      <c r="M226" s="28"/>
      <c r="N226" s="28"/>
      <c r="O226" s="28"/>
    </row>
    <row r="227" spans="1:15" x14ac:dyDescent="0.25">
      <c r="A227" s="28"/>
      <c r="B227" s="99"/>
      <c r="C227" s="99"/>
      <c r="D227" s="99"/>
      <c r="E227" s="99"/>
      <c r="F227" s="99"/>
      <c r="G227" s="99"/>
      <c r="H227" s="99"/>
      <c r="I227" s="99"/>
      <c r="J227" s="99"/>
      <c r="K227" s="28"/>
      <c r="L227" s="28"/>
      <c r="M227" s="28"/>
      <c r="N227" s="28"/>
      <c r="O227" s="28"/>
    </row>
    <row r="228" spans="1:15" x14ac:dyDescent="0.25">
      <c r="A228" s="28"/>
      <c r="B228" s="99"/>
      <c r="C228" s="99"/>
      <c r="D228" s="99"/>
      <c r="E228" s="99"/>
      <c r="F228" s="99"/>
      <c r="G228" s="99"/>
      <c r="H228" s="99"/>
      <c r="I228" s="99"/>
      <c r="J228" s="99"/>
      <c r="K228" s="28"/>
      <c r="L228" s="28"/>
      <c r="M228" s="28"/>
      <c r="N228" s="28"/>
      <c r="O228" s="28"/>
    </row>
    <row r="229" spans="1:15" x14ac:dyDescent="0.25">
      <c r="A229" s="28"/>
      <c r="B229" s="99"/>
      <c r="C229" s="99"/>
      <c r="D229" s="99"/>
      <c r="E229" s="99"/>
      <c r="F229" s="99"/>
      <c r="G229" s="99"/>
      <c r="H229" s="99"/>
      <c r="I229" s="99"/>
      <c r="J229" s="99"/>
      <c r="K229" s="28"/>
      <c r="L229" s="28"/>
      <c r="M229" s="28"/>
      <c r="N229" s="28"/>
      <c r="O229" s="28"/>
    </row>
    <row r="230" spans="1:15" x14ac:dyDescent="0.25">
      <c r="A230" s="28"/>
      <c r="B230" s="99"/>
      <c r="C230" s="99"/>
      <c r="D230" s="99"/>
      <c r="E230" s="99"/>
      <c r="F230" s="99"/>
      <c r="G230" s="99"/>
      <c r="H230" s="99"/>
      <c r="I230" s="99"/>
      <c r="J230" s="99"/>
      <c r="K230" s="28"/>
      <c r="L230" s="28"/>
      <c r="M230" s="28"/>
      <c r="N230" s="28"/>
      <c r="O230" s="28"/>
    </row>
    <row r="231" spans="1:15" x14ac:dyDescent="0.25">
      <c r="A231" s="28"/>
      <c r="B231" s="99"/>
      <c r="C231" s="99"/>
      <c r="D231" s="99"/>
      <c r="E231" s="99"/>
      <c r="F231" s="99"/>
      <c r="G231" s="99"/>
      <c r="H231" s="99"/>
      <c r="I231" s="99"/>
      <c r="J231" s="99"/>
      <c r="K231" s="28"/>
      <c r="L231" s="28"/>
      <c r="M231" s="28"/>
      <c r="N231" s="28"/>
      <c r="O231" s="28"/>
    </row>
    <row r="232" spans="1:15" x14ac:dyDescent="0.25">
      <c r="B232" s="45"/>
      <c r="C232" s="45"/>
      <c r="D232" s="45"/>
      <c r="E232" s="45"/>
      <c r="F232" s="45"/>
      <c r="G232" s="45"/>
      <c r="H232" s="45"/>
      <c r="I232" s="45"/>
      <c r="J232" s="45"/>
    </row>
    <row r="233" spans="1:15" x14ac:dyDescent="0.25">
      <c r="B233" s="45"/>
      <c r="C233" s="45"/>
      <c r="D233" s="45"/>
      <c r="E233" s="45"/>
      <c r="F233" s="45"/>
      <c r="G233" s="45"/>
      <c r="H233" s="45"/>
      <c r="I233" s="45"/>
      <c r="J233" s="45"/>
    </row>
    <row r="234" spans="1:15" x14ac:dyDescent="0.25">
      <c r="B234" s="45"/>
      <c r="C234" s="45"/>
      <c r="D234" s="45"/>
      <c r="E234" s="45"/>
      <c r="F234" s="45"/>
      <c r="G234" s="45"/>
      <c r="H234" s="45"/>
      <c r="I234" s="45"/>
      <c r="J234" s="45"/>
    </row>
    <row r="235" spans="1:15" x14ac:dyDescent="0.25">
      <c r="B235" s="45"/>
      <c r="C235" s="45"/>
      <c r="D235" s="45"/>
      <c r="E235" s="45"/>
      <c r="F235" s="45"/>
      <c r="G235" s="45"/>
      <c r="H235" s="45"/>
      <c r="I235" s="45"/>
      <c r="J235" s="45"/>
    </row>
    <row r="236" spans="1:15" x14ac:dyDescent="0.25">
      <c r="B236" s="45"/>
      <c r="C236" s="45"/>
      <c r="D236" s="45"/>
      <c r="E236" s="45"/>
      <c r="F236" s="45"/>
      <c r="G236" s="45"/>
      <c r="H236" s="45"/>
      <c r="I236" s="45"/>
      <c r="J236" s="45"/>
    </row>
    <row r="237" spans="1:15" x14ac:dyDescent="0.25">
      <c r="B237" s="45"/>
      <c r="C237" s="45"/>
      <c r="D237" s="45"/>
      <c r="E237" s="45"/>
      <c r="F237" s="45"/>
      <c r="G237" s="45"/>
      <c r="H237" s="45"/>
      <c r="I237" s="45"/>
      <c r="J237" s="45"/>
    </row>
    <row r="238" spans="1:15" x14ac:dyDescent="0.25">
      <c r="B238" s="45"/>
      <c r="C238" s="45"/>
      <c r="D238" s="45"/>
      <c r="E238" s="45"/>
      <c r="F238" s="45"/>
      <c r="G238" s="45"/>
      <c r="H238" s="45"/>
      <c r="I238" s="45"/>
      <c r="J238" s="45"/>
    </row>
    <row r="239" spans="1:15" x14ac:dyDescent="0.25">
      <c r="B239" s="45"/>
      <c r="C239" s="45"/>
      <c r="D239" s="45"/>
      <c r="E239" s="45"/>
      <c r="F239" s="45"/>
      <c r="G239" s="45"/>
      <c r="H239" s="45"/>
      <c r="I239" s="45"/>
      <c r="J239" s="45"/>
    </row>
    <row r="240" spans="1:15" x14ac:dyDescent="0.25">
      <c r="B240" s="45"/>
      <c r="C240" s="45"/>
      <c r="D240" s="45"/>
      <c r="E240" s="45"/>
      <c r="F240" s="45"/>
      <c r="G240" s="45"/>
      <c r="H240" s="45"/>
      <c r="I240" s="45"/>
      <c r="J240" s="45"/>
    </row>
    <row r="241" spans="2:10" x14ac:dyDescent="0.25">
      <c r="B241" s="45"/>
      <c r="C241" s="45"/>
      <c r="D241" s="45"/>
      <c r="E241" s="45"/>
      <c r="F241" s="45"/>
      <c r="G241" s="45"/>
      <c r="H241" s="45"/>
      <c r="I241" s="45"/>
      <c r="J241" s="45"/>
    </row>
  </sheetData>
  <pageMargins left="0.7" right="0.7" top="0.78740157499999996" bottom="0.78740157499999996" header="0.3" footer="0.3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1"/>
  <sheetViews>
    <sheetView topLeftCell="A29" zoomScaleNormal="85" workbookViewId="0">
      <selection activeCell="A49" sqref="A49"/>
    </sheetView>
  </sheetViews>
  <sheetFormatPr defaultColWidth="11.42578125" defaultRowHeight="15" x14ac:dyDescent="0.25"/>
  <cols>
    <col min="1" max="1" width="16.85546875" customWidth="1"/>
    <col min="2" max="6" width="10.5703125" customWidth="1"/>
    <col min="7" max="12" width="9.5703125" customWidth="1"/>
  </cols>
  <sheetData>
    <row r="1" spans="1:15" x14ac:dyDescent="0.25">
      <c r="A1" s="1" t="s">
        <v>144</v>
      </c>
    </row>
    <row r="2" spans="1:15" ht="18" x14ac:dyDescent="0.35">
      <c r="B2" t="s">
        <v>145</v>
      </c>
      <c r="C2" s="28"/>
      <c r="D2" s="28"/>
      <c r="E2" s="28"/>
      <c r="F2" s="28"/>
      <c r="G2" s="28"/>
      <c r="H2" s="28"/>
      <c r="J2" s="28"/>
      <c r="K2" s="28"/>
      <c r="L2" s="28"/>
      <c r="M2" s="28"/>
      <c r="N2" s="28"/>
    </row>
    <row r="3" spans="1:15" x14ac:dyDescent="0.25">
      <c r="B3" s="46"/>
      <c r="C3" s="46"/>
      <c r="D3" s="46"/>
      <c r="E3" s="46"/>
      <c r="F3" s="46"/>
      <c r="G3" s="28"/>
      <c r="H3" s="28"/>
      <c r="J3" s="28"/>
      <c r="K3" s="28"/>
      <c r="L3" s="28"/>
      <c r="M3" s="28"/>
      <c r="N3" s="28"/>
    </row>
    <row r="4" spans="1:15" x14ac:dyDescent="0.25">
      <c r="B4" s="28">
        <v>1</v>
      </c>
      <c r="C4" s="28">
        <v>2</v>
      </c>
      <c r="D4" s="28">
        <v>3</v>
      </c>
      <c r="E4" s="28">
        <v>4</v>
      </c>
      <c r="F4" s="28">
        <v>5</v>
      </c>
      <c r="G4" s="28"/>
      <c r="H4" s="28"/>
      <c r="J4" s="28"/>
      <c r="K4" s="28"/>
      <c r="L4" s="28"/>
      <c r="M4" s="28"/>
      <c r="N4" s="28"/>
    </row>
    <row r="5" spans="1:15" x14ac:dyDescent="0.25">
      <c r="B5" s="28" t="s">
        <v>146</v>
      </c>
      <c r="C5" s="28" t="s">
        <v>148</v>
      </c>
      <c r="D5" s="28" t="s">
        <v>149</v>
      </c>
      <c r="E5" s="28" t="s">
        <v>151</v>
      </c>
      <c r="F5" s="28" t="s">
        <v>146</v>
      </c>
      <c r="G5" s="28"/>
      <c r="H5" s="28"/>
      <c r="J5" s="28"/>
      <c r="K5" s="28"/>
      <c r="L5" s="28"/>
      <c r="M5" s="28"/>
      <c r="N5" s="28"/>
    </row>
    <row r="6" spans="1:15" x14ac:dyDescent="0.25">
      <c r="B6" s="28" t="s">
        <v>147</v>
      </c>
      <c r="C6" s="47"/>
      <c r="D6" s="28" t="s">
        <v>150</v>
      </c>
      <c r="E6" s="48"/>
      <c r="F6" s="28" t="s">
        <v>150</v>
      </c>
      <c r="G6" s="52" t="s">
        <v>49</v>
      </c>
      <c r="H6" s="28"/>
      <c r="J6" s="28"/>
      <c r="K6" s="28"/>
      <c r="L6" s="28"/>
      <c r="M6" s="28"/>
      <c r="N6" s="28"/>
    </row>
    <row r="7" spans="1:15" x14ac:dyDescent="0.25">
      <c r="A7" t="s">
        <v>50</v>
      </c>
      <c r="B7" s="59">
        <v>34</v>
      </c>
      <c r="C7" s="60">
        <v>45</v>
      </c>
      <c r="D7" s="60">
        <v>77</v>
      </c>
      <c r="E7" s="60">
        <v>69</v>
      </c>
      <c r="F7" s="88">
        <v>32</v>
      </c>
      <c r="G7" s="55">
        <f t="shared" ref="G7:G13" si="0">SUM(B7:F7)</f>
        <v>257</v>
      </c>
      <c r="H7" s="55"/>
      <c r="J7" s="55"/>
      <c r="K7" s="56"/>
      <c r="L7" s="28"/>
      <c r="M7" s="28"/>
      <c r="N7" s="28"/>
    </row>
    <row r="8" spans="1:15" x14ac:dyDescent="0.25">
      <c r="A8" t="s">
        <v>51</v>
      </c>
      <c r="B8" s="61">
        <v>67</v>
      </c>
      <c r="C8" s="55">
        <v>70</v>
      </c>
      <c r="D8" s="55">
        <v>121</v>
      </c>
      <c r="E8" s="55">
        <v>109</v>
      </c>
      <c r="F8" s="62">
        <v>61</v>
      </c>
      <c r="G8" s="55">
        <f t="shared" si="0"/>
        <v>428</v>
      </c>
      <c r="H8" s="55"/>
      <c r="J8" s="55"/>
      <c r="K8" s="56"/>
      <c r="L8" s="28"/>
      <c r="M8" s="28"/>
      <c r="N8" s="28"/>
    </row>
    <row r="9" spans="1:15" x14ac:dyDescent="0.25">
      <c r="A9" t="s">
        <v>52</v>
      </c>
      <c r="B9" s="61">
        <v>19</v>
      </c>
      <c r="C9" s="55">
        <v>41</v>
      </c>
      <c r="D9" s="55">
        <v>72</v>
      </c>
      <c r="E9" s="55">
        <v>70</v>
      </c>
      <c r="F9" s="62">
        <v>31</v>
      </c>
      <c r="G9" s="55">
        <f t="shared" si="0"/>
        <v>233</v>
      </c>
      <c r="H9" s="55"/>
      <c r="J9" s="55"/>
      <c r="K9" s="56"/>
      <c r="L9" s="28"/>
      <c r="M9" s="28"/>
      <c r="N9" s="28"/>
    </row>
    <row r="10" spans="1:15" x14ac:dyDescent="0.25">
      <c r="A10" t="s">
        <v>53</v>
      </c>
      <c r="B10" s="61">
        <v>93</v>
      </c>
      <c r="C10" s="55">
        <v>132</v>
      </c>
      <c r="D10" s="55">
        <v>208</v>
      </c>
      <c r="E10" s="55">
        <v>169</v>
      </c>
      <c r="F10" s="62">
        <v>132</v>
      </c>
      <c r="G10" s="55">
        <f t="shared" si="0"/>
        <v>734</v>
      </c>
      <c r="H10" s="55"/>
      <c r="J10" s="55"/>
      <c r="K10" s="56"/>
      <c r="L10" s="28"/>
      <c r="M10" s="28"/>
      <c r="N10" s="28"/>
    </row>
    <row r="11" spans="1:15" x14ac:dyDescent="0.25">
      <c r="A11" t="s">
        <v>54</v>
      </c>
      <c r="B11" s="61">
        <v>152</v>
      </c>
      <c r="C11" s="55">
        <v>240</v>
      </c>
      <c r="D11" s="55">
        <v>557</v>
      </c>
      <c r="E11" s="55">
        <v>471</v>
      </c>
      <c r="F11" s="62">
        <v>298</v>
      </c>
      <c r="G11" s="55">
        <f t="shared" si="0"/>
        <v>1718</v>
      </c>
      <c r="H11" s="55"/>
      <c r="J11" s="53"/>
      <c r="K11" s="56"/>
      <c r="L11" s="28"/>
      <c r="M11" s="28"/>
      <c r="N11" s="28"/>
    </row>
    <row r="12" spans="1:15" x14ac:dyDescent="0.25">
      <c r="A12" t="s">
        <v>55</v>
      </c>
      <c r="B12" s="61">
        <v>30</v>
      </c>
      <c r="C12" s="55">
        <v>49</v>
      </c>
      <c r="D12" s="55">
        <v>99</v>
      </c>
      <c r="E12" s="55">
        <v>72</v>
      </c>
      <c r="F12" s="62">
        <v>45</v>
      </c>
      <c r="G12" s="55">
        <f t="shared" si="0"/>
        <v>295</v>
      </c>
      <c r="H12" s="55"/>
      <c r="J12" s="55"/>
      <c r="K12" s="55"/>
      <c r="L12" s="28"/>
      <c r="M12" s="28"/>
      <c r="N12" s="28"/>
    </row>
    <row r="13" spans="1:15" x14ac:dyDescent="0.25">
      <c r="A13" t="s">
        <v>56</v>
      </c>
      <c r="B13" s="63">
        <v>69</v>
      </c>
      <c r="C13" s="64">
        <v>113</v>
      </c>
      <c r="D13" s="64">
        <v>183</v>
      </c>
      <c r="E13" s="64">
        <v>167</v>
      </c>
      <c r="F13" s="65">
        <v>133</v>
      </c>
      <c r="G13" s="55">
        <f t="shared" si="0"/>
        <v>665</v>
      </c>
      <c r="H13" s="55"/>
      <c r="J13" s="55"/>
      <c r="K13" s="55"/>
      <c r="L13" s="28"/>
      <c r="M13" s="28"/>
      <c r="N13" s="28"/>
    </row>
    <row r="14" spans="1:15" x14ac:dyDescent="0.25">
      <c r="A14" t="s">
        <v>49</v>
      </c>
      <c r="B14" s="55">
        <f t="shared" ref="B14:G14" si="1">SUM(B7:B13)</f>
        <v>464</v>
      </c>
      <c r="C14" s="55">
        <f t="shared" si="1"/>
        <v>690</v>
      </c>
      <c r="D14" s="55">
        <f t="shared" si="1"/>
        <v>1317</v>
      </c>
      <c r="E14" s="55">
        <f t="shared" si="1"/>
        <v>1127</v>
      </c>
      <c r="F14" s="55">
        <f t="shared" si="1"/>
        <v>732</v>
      </c>
      <c r="G14" s="55">
        <f t="shared" si="1"/>
        <v>4330</v>
      </c>
      <c r="H14" s="55"/>
      <c r="J14" s="55"/>
      <c r="K14" s="55"/>
      <c r="L14" s="28"/>
      <c r="M14" s="32"/>
      <c r="N14" s="32"/>
      <c r="O14" s="15"/>
    </row>
    <row r="15" spans="1:15" x14ac:dyDescent="0.25">
      <c r="B15" s="55"/>
      <c r="C15" s="55"/>
      <c r="D15" s="55"/>
      <c r="E15" s="55"/>
      <c r="F15" s="55"/>
      <c r="G15" s="55"/>
      <c r="H15" s="55"/>
      <c r="J15" s="55"/>
      <c r="K15" s="55"/>
      <c r="L15" s="50"/>
      <c r="M15" s="28"/>
      <c r="N15" s="28"/>
    </row>
    <row r="16" spans="1:15" x14ac:dyDescent="0.25">
      <c r="B16" s="55"/>
      <c r="C16" s="55"/>
      <c r="D16" s="55"/>
      <c r="E16" s="55"/>
      <c r="F16" s="55"/>
      <c r="G16" s="55"/>
      <c r="H16" s="55"/>
      <c r="J16" s="55"/>
      <c r="K16" s="55"/>
      <c r="L16" s="28"/>
      <c r="M16" s="49"/>
      <c r="N16" s="49"/>
      <c r="O16" s="5"/>
    </row>
    <row r="17" spans="1:15" ht="18" x14ac:dyDescent="0.35">
      <c r="B17" t="s">
        <v>141</v>
      </c>
      <c r="C17" s="55"/>
      <c r="D17" s="55"/>
      <c r="E17" s="55"/>
      <c r="F17" s="55"/>
      <c r="G17" s="55"/>
      <c r="H17" s="55"/>
      <c r="J17" s="55"/>
      <c r="K17" s="55"/>
      <c r="L17" s="28"/>
      <c r="M17" s="49"/>
      <c r="N17" s="28"/>
    </row>
    <row r="18" spans="1:15" x14ac:dyDescent="0.25">
      <c r="B18" s="55"/>
      <c r="C18" s="55"/>
      <c r="D18" s="55"/>
      <c r="E18" s="55"/>
      <c r="F18" s="55"/>
      <c r="G18" s="55"/>
      <c r="H18" s="55"/>
      <c r="J18" s="55"/>
      <c r="K18" s="55"/>
      <c r="L18" s="28"/>
      <c r="M18" s="49"/>
      <c r="N18" s="49"/>
      <c r="O18" s="5"/>
    </row>
    <row r="19" spans="1:15" x14ac:dyDescent="0.25">
      <c r="B19" s="28">
        <v>1</v>
      </c>
      <c r="C19" s="28">
        <v>2</v>
      </c>
      <c r="D19" s="28">
        <v>3</v>
      </c>
      <c r="E19" s="28">
        <v>4</v>
      </c>
      <c r="F19" s="28">
        <v>5</v>
      </c>
      <c r="G19" s="28"/>
      <c r="H19" s="55"/>
      <c r="J19" s="55"/>
      <c r="K19" s="55"/>
      <c r="L19" s="28"/>
      <c r="M19" s="28"/>
      <c r="N19" s="28"/>
    </row>
    <row r="20" spans="1:15" x14ac:dyDescent="0.25">
      <c r="B20" s="28" t="s">
        <v>146</v>
      </c>
      <c r="C20" s="28" t="s">
        <v>148</v>
      </c>
      <c r="D20" s="28" t="s">
        <v>149</v>
      </c>
      <c r="E20" s="28" t="s">
        <v>151</v>
      </c>
      <c r="F20" s="28" t="s">
        <v>146</v>
      </c>
      <c r="G20" s="28"/>
      <c r="H20" s="55"/>
      <c r="J20" s="55"/>
      <c r="K20" s="55"/>
      <c r="L20" s="28"/>
      <c r="M20" s="28"/>
      <c r="N20" s="28"/>
    </row>
    <row r="21" spans="1:15" x14ac:dyDescent="0.25">
      <c r="B21" s="28" t="s">
        <v>147</v>
      </c>
      <c r="C21" s="47"/>
      <c r="D21" s="28" t="s">
        <v>150</v>
      </c>
      <c r="E21" s="48"/>
      <c r="F21" s="28" t="s">
        <v>150</v>
      </c>
      <c r="G21" s="52"/>
      <c r="H21" s="55"/>
      <c r="J21" s="55"/>
      <c r="K21" s="55"/>
      <c r="L21" s="28"/>
      <c r="M21" s="28"/>
      <c r="N21" s="28"/>
    </row>
    <row r="22" spans="1:15" x14ac:dyDescent="0.25">
      <c r="A22" t="s">
        <v>50</v>
      </c>
      <c r="B22" s="69">
        <f>B14*$G$7/$G$14</f>
        <v>27.539953810623558</v>
      </c>
      <c r="C22" s="70">
        <f>C14*$G$7/$G$14</f>
        <v>40.953810623556585</v>
      </c>
      <c r="D22" s="70">
        <f>D14*$G$7/$G$14</f>
        <v>78.168360277136259</v>
      </c>
      <c r="E22" s="70">
        <f>E14*$G$7/$G$14</f>
        <v>66.891224018475754</v>
      </c>
      <c r="F22" s="71">
        <f>F14*$G$7/$G$14</f>
        <v>43.446651270207852</v>
      </c>
      <c r="G22" s="68"/>
      <c r="H22" s="55"/>
      <c r="J22" s="55"/>
      <c r="K22" s="55"/>
      <c r="L22" s="28"/>
      <c r="M22" s="28"/>
      <c r="N22" s="28"/>
    </row>
    <row r="23" spans="1:15" x14ac:dyDescent="0.25">
      <c r="A23" t="s">
        <v>51</v>
      </c>
      <c r="B23" s="72">
        <f>B14*$G$8/$G$14</f>
        <v>45.864203233256355</v>
      </c>
      <c r="C23" s="66">
        <f>C14*$G$8/$G$14</f>
        <v>68.203233256351041</v>
      </c>
      <c r="D23" s="66">
        <f>D14*$G$8/$G$14</f>
        <v>130.17921478060046</v>
      </c>
      <c r="E23" s="66">
        <f>E14*$G$8/$G$14</f>
        <v>111.39861431870669</v>
      </c>
      <c r="F23" s="73">
        <f>F14*$G$8/$G$14</f>
        <v>72.354734411085445</v>
      </c>
      <c r="G23" s="55"/>
      <c r="H23" s="55"/>
      <c r="J23" s="55"/>
      <c r="K23" s="55"/>
      <c r="L23" s="28"/>
      <c r="M23" s="28"/>
      <c r="N23" s="28"/>
    </row>
    <row r="24" spans="1:15" x14ac:dyDescent="0.25">
      <c r="A24" t="s">
        <v>52</v>
      </c>
      <c r="B24" s="72">
        <f>B14*$G$9/$G$14</f>
        <v>24.96812933025404</v>
      </c>
      <c r="C24" s="66">
        <f>C14*$G$9/$G$14</f>
        <v>37.12933025404157</v>
      </c>
      <c r="D24" s="66">
        <f>D14*$G$9/$G$14</f>
        <v>70.868591224018473</v>
      </c>
      <c r="E24" s="66">
        <f>E14*$G$9/$G$14</f>
        <v>60.644572748267898</v>
      </c>
      <c r="F24" s="73">
        <f>F14*$G$9/$G$14</f>
        <v>39.389376443418016</v>
      </c>
      <c r="G24" s="55"/>
      <c r="H24" s="55"/>
      <c r="J24" s="55"/>
      <c r="K24" s="55"/>
      <c r="L24" s="28"/>
      <c r="M24" s="28"/>
      <c r="N24" s="28"/>
    </row>
    <row r="25" spans="1:15" x14ac:dyDescent="0.25">
      <c r="A25" t="s">
        <v>53</v>
      </c>
      <c r="B25" s="72">
        <f>B14*$G$10/$G$14</f>
        <v>78.654965357967669</v>
      </c>
      <c r="C25" s="66">
        <f>C14*$G$10/$G$14</f>
        <v>116.96535796766743</v>
      </c>
      <c r="D25" s="66">
        <f>D14*$G$10/$G$14</f>
        <v>223.2512702078522</v>
      </c>
      <c r="E25" s="66">
        <f>E14*$G$10/$G$14</f>
        <v>191.04341801385681</v>
      </c>
      <c r="F25" s="73">
        <f>F14*$G$10/$G$14</f>
        <v>124.08498845265589</v>
      </c>
      <c r="G25" s="55"/>
      <c r="H25" s="55"/>
      <c r="J25" s="55"/>
      <c r="K25" s="55"/>
      <c r="L25" s="51"/>
      <c r="M25" s="49"/>
      <c r="N25" s="49"/>
      <c r="O25" s="5"/>
    </row>
    <row r="26" spans="1:15" x14ac:dyDescent="0.25">
      <c r="A26" t="s">
        <v>54</v>
      </c>
      <c r="B26" s="72">
        <f>B14*$G$11/$G$14</f>
        <v>184.0997690531178</v>
      </c>
      <c r="C26" s="66">
        <f>C14*$G$11/$G$14</f>
        <v>273.7690531177829</v>
      </c>
      <c r="D26" s="66">
        <f>D14*$G$11/$G$14</f>
        <v>522.54180138568131</v>
      </c>
      <c r="E26" s="66">
        <f>E14*$G$11/$G$14</f>
        <v>447.15612009237873</v>
      </c>
      <c r="F26" s="73">
        <f>F14*$G$11/$G$14</f>
        <v>290.43325635103923</v>
      </c>
      <c r="G26" s="55"/>
      <c r="H26" s="55"/>
      <c r="J26" s="55"/>
      <c r="K26" s="55"/>
      <c r="L26" s="28"/>
      <c r="M26" s="28"/>
      <c r="N26" s="28"/>
    </row>
    <row r="27" spans="1:15" x14ac:dyDescent="0.25">
      <c r="A27" t="s">
        <v>55</v>
      </c>
      <c r="B27" s="72">
        <f>B14*$G$12/$G$14</f>
        <v>31.612009237875288</v>
      </c>
      <c r="C27" s="66">
        <f>C14*$G$12/$G$14</f>
        <v>47.009237875288683</v>
      </c>
      <c r="D27" s="66">
        <f>D14*$G$12/$G$14</f>
        <v>89.726327944572745</v>
      </c>
      <c r="E27" s="66">
        <f>E14*$G$12/$G$14</f>
        <v>76.781755196304843</v>
      </c>
      <c r="F27" s="73">
        <f>F14*$G$12/$G$14</f>
        <v>49.87066974595843</v>
      </c>
      <c r="G27" s="55"/>
      <c r="H27" s="55"/>
      <c r="J27" s="55"/>
      <c r="K27" s="55"/>
      <c r="L27" s="28"/>
      <c r="M27" s="28"/>
      <c r="N27" s="28"/>
    </row>
    <row r="28" spans="1:15" x14ac:dyDescent="0.25">
      <c r="A28" t="s">
        <v>56</v>
      </c>
      <c r="B28" s="74">
        <f>B14*$G$13/$G$14</f>
        <v>71.260969976905315</v>
      </c>
      <c r="C28" s="75">
        <f>C14*$G$13/$G$14</f>
        <v>105.96997690531178</v>
      </c>
      <c r="D28" s="75">
        <f>D14*$G$13/$G$14</f>
        <v>202.26443418013858</v>
      </c>
      <c r="E28" s="75">
        <f>E14*$G$13/$G$14</f>
        <v>173.08429561200924</v>
      </c>
      <c r="F28" s="76">
        <f>F14*$G$13/$G$14</f>
        <v>112.42032332563511</v>
      </c>
      <c r="G28" s="55"/>
      <c r="H28" s="55"/>
      <c r="J28" s="55"/>
      <c r="K28" s="55"/>
      <c r="L28" s="28"/>
      <c r="M28" s="28"/>
      <c r="N28" s="28"/>
    </row>
    <row r="29" spans="1:15" x14ac:dyDescent="0.25">
      <c r="A29" t="s">
        <v>49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28"/>
      <c r="M29" s="28"/>
      <c r="N29" s="28"/>
    </row>
    <row r="30" spans="1:15" x14ac:dyDescent="0.25"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28"/>
      <c r="M30" s="28"/>
      <c r="N30" s="28"/>
    </row>
    <row r="31" spans="1:15" x14ac:dyDescent="0.25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28"/>
      <c r="M31" s="28"/>
      <c r="N31" s="28"/>
    </row>
    <row r="32" spans="1:15" x14ac:dyDescent="0.25">
      <c r="B32" t="s">
        <v>152</v>
      </c>
      <c r="C32" s="55"/>
      <c r="D32" s="55"/>
      <c r="E32" s="55"/>
      <c r="F32" s="55"/>
      <c r="G32" s="55"/>
      <c r="H32" s="55"/>
      <c r="I32" s="55"/>
      <c r="J32" s="55"/>
      <c r="K32" s="55"/>
      <c r="L32" s="50"/>
      <c r="M32" s="28"/>
      <c r="N32" s="28"/>
    </row>
    <row r="33" spans="1:14" ht="18.75" x14ac:dyDescent="0.35">
      <c r="B33" t="s">
        <v>153</v>
      </c>
      <c r="C33" s="55"/>
      <c r="D33" s="55"/>
      <c r="E33" s="55"/>
      <c r="F33" s="55"/>
      <c r="G33" s="55"/>
      <c r="H33" s="55"/>
      <c r="I33" s="55"/>
      <c r="J33" s="55"/>
      <c r="K33" s="55"/>
      <c r="L33" s="50"/>
      <c r="M33" s="28"/>
      <c r="N33" s="28"/>
    </row>
    <row r="34" spans="1:14" x14ac:dyDescent="0.25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28"/>
      <c r="M34" s="28"/>
      <c r="N34" s="28"/>
    </row>
    <row r="35" spans="1:14" x14ac:dyDescent="0.25">
      <c r="B35" s="28">
        <v>1</v>
      </c>
      <c r="C35" s="28">
        <v>2</v>
      </c>
      <c r="D35" s="28">
        <v>3</v>
      </c>
      <c r="E35" s="28">
        <v>4</v>
      </c>
      <c r="F35" s="28">
        <v>5</v>
      </c>
      <c r="G35" s="28"/>
      <c r="H35" s="55"/>
      <c r="I35" s="55"/>
      <c r="J35" s="55"/>
      <c r="K35" s="55"/>
      <c r="L35" s="50"/>
      <c r="M35" s="28"/>
      <c r="N35" s="28"/>
    </row>
    <row r="36" spans="1:14" x14ac:dyDescent="0.25">
      <c r="B36" s="28" t="s">
        <v>146</v>
      </c>
      <c r="C36" s="28" t="s">
        <v>148</v>
      </c>
      <c r="D36" s="28" t="s">
        <v>149</v>
      </c>
      <c r="E36" s="28" t="s">
        <v>151</v>
      </c>
      <c r="F36" s="28" t="s">
        <v>146</v>
      </c>
      <c r="G36" s="28"/>
      <c r="H36" s="55"/>
      <c r="I36" s="55"/>
      <c r="J36" s="55"/>
      <c r="K36" s="55"/>
      <c r="L36" s="50"/>
      <c r="M36" s="28"/>
      <c r="N36" s="28"/>
    </row>
    <row r="37" spans="1:14" x14ac:dyDescent="0.25">
      <c r="B37" s="28" t="s">
        <v>147</v>
      </c>
      <c r="C37" s="47"/>
      <c r="D37" s="28" t="s">
        <v>150</v>
      </c>
      <c r="E37" s="48"/>
      <c r="F37" s="28" t="s">
        <v>150</v>
      </c>
      <c r="G37" s="52"/>
      <c r="H37" s="55"/>
      <c r="I37" s="55"/>
      <c r="J37" s="55"/>
      <c r="K37" s="55"/>
      <c r="L37" s="28"/>
      <c r="M37" s="28"/>
      <c r="N37" s="28"/>
    </row>
    <row r="38" spans="1:14" x14ac:dyDescent="0.25">
      <c r="A38" t="s">
        <v>50</v>
      </c>
      <c r="B38" s="77">
        <f t="shared" ref="B38:F42" si="2">(B7-B22)^2/B22</f>
        <v>1.5153328526200673</v>
      </c>
      <c r="C38" s="78">
        <f t="shared" si="2"/>
        <v>0.3997588556662075</v>
      </c>
      <c r="D38" s="78">
        <f t="shared" si="2"/>
        <v>1.7463149186579367E-2</v>
      </c>
      <c r="E38" s="78">
        <f t="shared" si="2"/>
        <v>6.6480113131511517E-2</v>
      </c>
      <c r="F38" s="79">
        <f t="shared" si="2"/>
        <v>3.015786521425134</v>
      </c>
      <c r="G38" s="55"/>
      <c r="H38" s="55"/>
      <c r="I38" s="55"/>
      <c r="J38" s="55"/>
      <c r="K38" s="55"/>
      <c r="L38" s="28"/>
      <c r="M38" s="28"/>
      <c r="N38" s="28"/>
    </row>
    <row r="39" spans="1:14" x14ac:dyDescent="0.25">
      <c r="A39" t="s">
        <v>51</v>
      </c>
      <c r="B39" s="80">
        <f t="shared" si="2"/>
        <v>9.7400995432789053</v>
      </c>
      <c r="C39" s="67">
        <f t="shared" si="2"/>
        <v>4.733457018010595E-2</v>
      </c>
      <c r="D39" s="67">
        <f t="shared" si="2"/>
        <v>0.6472460609813897</v>
      </c>
      <c r="E39" s="67">
        <f t="shared" si="2"/>
        <v>5.164651899030516E-2</v>
      </c>
      <c r="F39" s="81">
        <f t="shared" si="2"/>
        <v>1.7819150964437043</v>
      </c>
      <c r="G39" s="55"/>
      <c r="H39" s="55"/>
      <c r="I39" s="55"/>
      <c r="J39" s="55"/>
      <c r="K39" s="55"/>
      <c r="L39" s="28"/>
      <c r="M39" s="28"/>
      <c r="N39" s="28"/>
    </row>
    <row r="40" spans="1:14" x14ac:dyDescent="0.25">
      <c r="A40" t="s">
        <v>52</v>
      </c>
      <c r="B40" s="80">
        <f t="shared" si="2"/>
        <v>1.4265613267021691</v>
      </c>
      <c r="C40" s="67">
        <f t="shared" si="2"/>
        <v>0.40351076035493755</v>
      </c>
      <c r="D40" s="67">
        <f t="shared" si="2"/>
        <v>1.8062808872856148E-2</v>
      </c>
      <c r="E40" s="67">
        <f t="shared" si="2"/>
        <v>1.4432292140264358</v>
      </c>
      <c r="F40" s="81">
        <f t="shared" si="2"/>
        <v>1.7868177530172076</v>
      </c>
      <c r="G40" s="55"/>
      <c r="H40" s="55"/>
      <c r="I40" s="55"/>
      <c r="J40" s="55"/>
      <c r="K40" s="55"/>
      <c r="L40" s="28"/>
      <c r="M40" s="28"/>
      <c r="N40" s="28"/>
    </row>
    <row r="41" spans="1:14" x14ac:dyDescent="0.25">
      <c r="A41" t="s">
        <v>53</v>
      </c>
      <c r="B41" s="80">
        <f t="shared" si="2"/>
        <v>2.6162368509677609</v>
      </c>
      <c r="C41" s="67">
        <f t="shared" si="2"/>
        <v>1.9325419506078483</v>
      </c>
      <c r="D41" s="67">
        <f t="shared" si="2"/>
        <v>1.0418809386229377</v>
      </c>
      <c r="E41" s="67">
        <f t="shared" si="2"/>
        <v>2.5434651598328424</v>
      </c>
      <c r="F41" s="81">
        <f t="shared" si="2"/>
        <v>0.50487499395217672</v>
      </c>
      <c r="G41" s="55"/>
      <c r="H41" s="55"/>
      <c r="I41" s="55"/>
      <c r="J41" s="55"/>
      <c r="K41" s="55"/>
    </row>
    <row r="42" spans="1:14" x14ac:dyDescent="0.25">
      <c r="A42" t="s">
        <v>54</v>
      </c>
      <c r="B42" s="80">
        <f t="shared" si="2"/>
        <v>5.5969389780505479</v>
      </c>
      <c r="C42" s="67">
        <f t="shared" si="2"/>
        <v>4.1653683478279548</v>
      </c>
      <c r="D42" s="67">
        <f t="shared" si="2"/>
        <v>2.272291802483863</v>
      </c>
      <c r="E42" s="67">
        <f t="shared" si="2"/>
        <v>1.2714364927659083</v>
      </c>
      <c r="F42" s="81">
        <f t="shared" si="2"/>
        <v>0.19713861342340461</v>
      </c>
      <c r="G42" s="55"/>
      <c r="H42" s="55"/>
      <c r="I42" s="55"/>
      <c r="J42" s="55"/>
      <c r="K42" s="55"/>
    </row>
    <row r="43" spans="1:14" x14ac:dyDescent="0.25">
      <c r="A43" t="s">
        <v>55</v>
      </c>
      <c r="B43" s="80">
        <f t="shared" ref="B43:F44" si="3">(B12-B27)^2/B27</f>
        <v>8.2202107542150099E-2</v>
      </c>
      <c r="C43" s="67">
        <f t="shared" si="3"/>
        <v>8.430542625896123E-2</v>
      </c>
      <c r="D43" s="67">
        <f t="shared" si="3"/>
        <v>0.95848114329094514</v>
      </c>
      <c r="E43" s="67">
        <f t="shared" si="3"/>
        <v>0.29779447863531994</v>
      </c>
      <c r="F43" s="81">
        <f t="shared" si="3"/>
        <v>0.47569892072919934</v>
      </c>
      <c r="G43" s="55"/>
      <c r="H43" s="55"/>
      <c r="I43" s="55"/>
      <c r="J43" s="55"/>
      <c r="K43" s="55"/>
    </row>
    <row r="44" spans="1:14" x14ac:dyDescent="0.25">
      <c r="A44" t="s">
        <v>56</v>
      </c>
      <c r="B44" s="82">
        <f t="shared" si="3"/>
        <v>7.1736116391959634E-2</v>
      </c>
      <c r="C44" s="83">
        <f t="shared" si="3"/>
        <v>0.46637006211683391</v>
      </c>
      <c r="D44" s="83">
        <f t="shared" si="3"/>
        <v>1.8348179984542912</v>
      </c>
      <c r="E44" s="83">
        <f t="shared" si="3"/>
        <v>0.21387644074478601</v>
      </c>
      <c r="F44" s="84">
        <f t="shared" si="3"/>
        <v>3.7673178611542273</v>
      </c>
      <c r="G44" s="55"/>
      <c r="H44" s="55"/>
      <c r="I44" s="55"/>
      <c r="J44" s="55"/>
      <c r="K44" s="55"/>
    </row>
    <row r="45" spans="1:14" x14ac:dyDescent="0.25">
      <c r="B45" s="55"/>
      <c r="C45" s="55"/>
      <c r="D45" s="55"/>
      <c r="E45" s="55"/>
      <c r="F45" s="55"/>
      <c r="G45" s="89">
        <f>SUM(B38:F44)</f>
        <v>52.756019828731439</v>
      </c>
      <c r="H45" s="55" t="s">
        <v>57</v>
      </c>
      <c r="I45" s="55"/>
      <c r="J45" s="55"/>
      <c r="K45" s="55"/>
    </row>
    <row r="46" spans="1:14" x14ac:dyDescent="0.25"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14" x14ac:dyDescent="0.25">
      <c r="A47" t="s">
        <v>200</v>
      </c>
      <c r="B47" s="55"/>
      <c r="C47" s="55"/>
      <c r="D47" s="86">
        <f>CHIDIST(G45,B49)</f>
        <v>6.2289794935625233E-4</v>
      </c>
      <c r="E47" s="55"/>
      <c r="F47" s="55"/>
      <c r="G47" s="55"/>
      <c r="H47" s="55"/>
      <c r="I47" s="55"/>
      <c r="J47" s="55"/>
      <c r="K47" s="55"/>
    </row>
    <row r="48" spans="1:14" x14ac:dyDescent="0.25">
      <c r="B48" s="55"/>
      <c r="C48" s="55"/>
      <c r="D48" s="55"/>
      <c r="E48" s="55"/>
      <c r="F48" s="55"/>
      <c r="G48" s="55"/>
      <c r="H48" s="55"/>
      <c r="I48" s="55"/>
      <c r="J48" s="55"/>
      <c r="K48" s="55"/>
    </row>
    <row r="49" spans="1:12" x14ac:dyDescent="0.25">
      <c r="A49" t="s">
        <v>143</v>
      </c>
      <c r="B49" s="55">
        <f>6*4</f>
        <v>24</v>
      </c>
      <c r="C49" s="55"/>
      <c r="D49" s="55"/>
      <c r="E49" s="54" t="s">
        <v>58</v>
      </c>
      <c r="F49">
        <v>1E-4</v>
      </c>
      <c r="G49">
        <v>5.0000000000000001E-4</v>
      </c>
      <c r="H49" s="68">
        <v>1E-3</v>
      </c>
      <c r="I49" s="68">
        <v>5.0000000000000001E-3</v>
      </c>
      <c r="J49" s="67">
        <v>0.01</v>
      </c>
      <c r="K49" s="67">
        <v>0.05</v>
      </c>
      <c r="L49" s="67">
        <v>0.1</v>
      </c>
    </row>
    <row r="50" spans="1:12" ht="18.75" x14ac:dyDescent="0.35">
      <c r="B50" s="55"/>
      <c r="C50" s="55"/>
      <c r="D50" s="55"/>
      <c r="E50" s="87" t="s">
        <v>59</v>
      </c>
      <c r="F50" s="55">
        <f>CHIINV(F49,$B$49)</f>
        <v>58.612969748301708</v>
      </c>
      <c r="G50" s="55">
        <f t="shared" ref="G50:L50" si="4">CHIINV(G49,$B$49)</f>
        <v>53.478750771958744</v>
      </c>
      <c r="H50" s="55">
        <f t="shared" si="4"/>
        <v>51.178597777377391</v>
      </c>
      <c r="I50" s="55">
        <f t="shared" si="4"/>
        <v>45.558511936530586</v>
      </c>
      <c r="J50" s="55">
        <f t="shared" si="4"/>
        <v>42.979820139351638</v>
      </c>
      <c r="K50" s="55">
        <f t="shared" si="4"/>
        <v>36.415028501807313</v>
      </c>
      <c r="L50" s="55">
        <f t="shared" si="4"/>
        <v>33.196244288628179</v>
      </c>
    </row>
    <row r="51" spans="1:12" x14ac:dyDescent="0.25">
      <c r="B51" s="55"/>
      <c r="C51" s="55"/>
      <c r="D51" s="55"/>
      <c r="E51" s="55"/>
      <c r="F51" s="55"/>
      <c r="G51" s="55"/>
      <c r="H51" s="55"/>
      <c r="I51" s="55"/>
      <c r="J51" s="55"/>
      <c r="K51" s="55"/>
    </row>
    <row r="52" spans="1:12" x14ac:dyDescent="0.25">
      <c r="B52" s="55"/>
      <c r="C52" s="55"/>
      <c r="D52" s="55"/>
      <c r="E52" s="55"/>
      <c r="F52" s="55"/>
      <c r="G52" s="55"/>
      <c r="H52" s="55"/>
      <c r="I52" s="55"/>
      <c r="J52" s="55"/>
      <c r="K52" s="55"/>
    </row>
    <row r="53" spans="1:12" x14ac:dyDescent="0.25">
      <c r="B53" s="55"/>
      <c r="C53" s="55"/>
      <c r="D53" s="55"/>
      <c r="E53" s="55"/>
      <c r="F53" s="85"/>
      <c r="G53" s="55"/>
      <c r="H53" s="55"/>
      <c r="I53" s="55"/>
      <c r="J53" s="55"/>
      <c r="K53" s="55"/>
    </row>
    <row r="54" spans="1:12" x14ac:dyDescent="0.25">
      <c r="B54" s="55"/>
      <c r="C54" s="55"/>
      <c r="D54" s="55"/>
      <c r="E54" s="55"/>
      <c r="F54" s="55"/>
      <c r="G54" s="55"/>
      <c r="H54" s="55"/>
      <c r="I54" s="55"/>
      <c r="J54" s="55"/>
      <c r="K54" s="55"/>
    </row>
    <row r="55" spans="1:12" x14ac:dyDescent="0.25">
      <c r="B55" s="55"/>
      <c r="C55" s="55"/>
      <c r="D55" s="55"/>
      <c r="E55" s="55"/>
      <c r="F55" s="55"/>
      <c r="G55" s="55"/>
      <c r="H55" s="55"/>
      <c r="I55" s="55"/>
      <c r="J55" s="55"/>
      <c r="K55" s="55"/>
    </row>
    <row r="56" spans="1:12" x14ac:dyDescent="0.25">
      <c r="B56" s="55"/>
      <c r="C56" s="55"/>
      <c r="D56" s="55"/>
      <c r="E56" s="55"/>
      <c r="F56" s="55"/>
      <c r="G56" s="55"/>
      <c r="H56" s="55"/>
      <c r="I56" s="55"/>
      <c r="J56" s="55"/>
      <c r="K56" s="55"/>
    </row>
    <row r="57" spans="1:12" x14ac:dyDescent="0.25">
      <c r="B57" s="55"/>
      <c r="C57" s="55"/>
      <c r="D57" s="55"/>
      <c r="E57" s="55"/>
      <c r="F57" s="55"/>
      <c r="G57" s="55"/>
      <c r="H57" s="55"/>
      <c r="I57" s="55"/>
      <c r="J57" s="55"/>
      <c r="K57" s="55"/>
    </row>
    <row r="58" spans="1:12" x14ac:dyDescent="0.25">
      <c r="B58" s="55"/>
      <c r="C58" s="55"/>
      <c r="D58" s="55"/>
      <c r="E58" s="55"/>
      <c r="F58" s="55"/>
      <c r="G58" s="55"/>
      <c r="H58" s="55"/>
      <c r="I58" s="55"/>
      <c r="J58" s="55"/>
      <c r="K58" s="55"/>
    </row>
    <row r="59" spans="1:12" x14ac:dyDescent="0.25">
      <c r="B59" s="55"/>
      <c r="C59" s="55"/>
      <c r="D59" s="55"/>
      <c r="E59" s="55"/>
      <c r="F59" s="55"/>
      <c r="G59" s="55"/>
      <c r="H59" s="55"/>
      <c r="I59" s="55"/>
      <c r="J59" s="55"/>
      <c r="K59" s="55"/>
    </row>
    <row r="60" spans="1:12" x14ac:dyDescent="0.25">
      <c r="B60" s="55"/>
      <c r="C60" s="55"/>
      <c r="D60" s="55"/>
      <c r="E60" s="55"/>
      <c r="F60" s="55"/>
      <c r="G60" s="55"/>
      <c r="H60" s="55"/>
      <c r="I60" s="55"/>
      <c r="J60" s="55"/>
      <c r="K60" s="55"/>
    </row>
    <row r="61" spans="1:12" x14ac:dyDescent="0.25">
      <c r="B61" s="55"/>
      <c r="C61" s="55"/>
      <c r="D61" s="55"/>
      <c r="E61" s="55"/>
      <c r="F61" s="55"/>
      <c r="G61" s="55"/>
      <c r="H61" s="55"/>
      <c r="I61" s="55"/>
      <c r="J61" s="55"/>
      <c r="K61" s="55"/>
    </row>
    <row r="62" spans="1:12" x14ac:dyDescent="0.25">
      <c r="B62" s="55"/>
      <c r="C62" s="55"/>
      <c r="D62" s="55"/>
      <c r="E62" s="55"/>
      <c r="F62" s="55"/>
      <c r="G62" s="55"/>
      <c r="H62" s="55"/>
      <c r="I62" s="55"/>
      <c r="J62" s="55"/>
      <c r="K62" s="55"/>
    </row>
    <row r="63" spans="1:12" x14ac:dyDescent="0.25">
      <c r="B63" s="55"/>
      <c r="C63" s="55"/>
      <c r="D63" s="55"/>
      <c r="E63" s="55"/>
      <c r="F63" s="55"/>
      <c r="G63" s="55"/>
      <c r="H63" s="55"/>
      <c r="I63" s="55"/>
      <c r="J63" s="55"/>
      <c r="K63" s="55"/>
    </row>
    <row r="64" spans="1:12" x14ac:dyDescent="0.25">
      <c r="B64" s="55"/>
      <c r="C64" s="55"/>
      <c r="D64" s="55"/>
      <c r="E64" s="55"/>
      <c r="F64" s="55"/>
      <c r="G64" s="55"/>
      <c r="H64" s="55"/>
      <c r="I64" s="55"/>
      <c r="J64" s="55"/>
      <c r="K64" s="55"/>
    </row>
    <row r="65" spans="2:11" x14ac:dyDescent="0.25">
      <c r="B65" s="55"/>
      <c r="C65" s="55"/>
      <c r="D65" s="55"/>
      <c r="E65" s="55"/>
      <c r="F65" s="55"/>
      <c r="G65" s="55"/>
      <c r="H65" s="55"/>
      <c r="I65" s="55"/>
      <c r="J65" s="55"/>
      <c r="K65" s="55"/>
    </row>
    <row r="66" spans="2:11" x14ac:dyDescent="0.25">
      <c r="B66" s="55"/>
      <c r="C66" s="55"/>
      <c r="D66" s="55"/>
      <c r="E66" s="55"/>
      <c r="F66" s="55"/>
      <c r="G66" s="55"/>
      <c r="H66" s="55"/>
      <c r="I66" s="55"/>
      <c r="J66" s="55"/>
      <c r="K66" s="55"/>
    </row>
    <row r="67" spans="2:11" x14ac:dyDescent="0.25">
      <c r="B67" s="55"/>
      <c r="C67" s="55"/>
      <c r="D67" s="55"/>
      <c r="E67" s="55"/>
      <c r="F67" s="55"/>
      <c r="G67" s="55"/>
      <c r="H67" s="55"/>
      <c r="I67" s="55"/>
      <c r="J67" s="55"/>
      <c r="K67" s="55"/>
    </row>
    <row r="68" spans="2:11" x14ac:dyDescent="0.25">
      <c r="B68" s="55"/>
      <c r="C68" s="55"/>
      <c r="D68" s="55"/>
      <c r="E68" s="55"/>
      <c r="F68" s="55"/>
      <c r="G68" s="55"/>
      <c r="H68" s="55"/>
      <c r="I68" s="55"/>
      <c r="J68" s="55"/>
      <c r="K68" s="55"/>
    </row>
    <row r="69" spans="2:11" x14ac:dyDescent="0.25">
      <c r="B69" s="55"/>
      <c r="C69" s="55"/>
      <c r="D69" s="55"/>
      <c r="E69" s="55"/>
      <c r="F69" s="55"/>
      <c r="G69" s="55"/>
      <c r="H69" s="55"/>
      <c r="I69" s="55"/>
      <c r="J69" s="55"/>
      <c r="K69" s="55"/>
    </row>
    <row r="70" spans="2:11" x14ac:dyDescent="0.25">
      <c r="B70" s="55"/>
      <c r="C70" s="55"/>
      <c r="D70" s="55"/>
      <c r="E70" s="55"/>
      <c r="F70" s="55"/>
      <c r="G70" s="55"/>
      <c r="H70" s="55"/>
      <c r="I70" s="55"/>
      <c r="J70" s="55"/>
      <c r="K70" s="55"/>
    </row>
    <row r="71" spans="2:11" x14ac:dyDescent="0.25">
      <c r="B71" s="55"/>
      <c r="C71" s="55"/>
      <c r="D71" s="55"/>
      <c r="E71" s="55"/>
      <c r="F71" s="55"/>
      <c r="G71" s="55"/>
      <c r="H71" s="55"/>
      <c r="I71" s="55"/>
      <c r="J71" s="55"/>
      <c r="K71" s="55"/>
    </row>
    <row r="72" spans="2:11" x14ac:dyDescent="0.25">
      <c r="B72" s="55"/>
      <c r="C72" s="55"/>
      <c r="D72" s="55"/>
      <c r="E72" s="55"/>
      <c r="F72" s="55"/>
      <c r="G72" s="55"/>
      <c r="H72" s="55"/>
      <c r="I72" s="55"/>
      <c r="J72" s="55"/>
      <c r="K72" s="55"/>
    </row>
    <row r="73" spans="2:11" x14ac:dyDescent="0.25">
      <c r="B73" s="55"/>
      <c r="C73" s="55"/>
      <c r="D73" s="55"/>
      <c r="E73" s="55"/>
      <c r="F73" s="55"/>
      <c r="G73" s="55"/>
      <c r="H73" s="55"/>
      <c r="I73" s="55"/>
      <c r="J73" s="55"/>
      <c r="K73" s="55"/>
    </row>
    <row r="74" spans="2:11" x14ac:dyDescent="0.25">
      <c r="B74" s="55"/>
      <c r="C74" s="55"/>
      <c r="D74" s="55"/>
      <c r="E74" s="55"/>
      <c r="F74" s="55"/>
      <c r="G74" s="55"/>
      <c r="H74" s="55"/>
      <c r="I74" s="55"/>
      <c r="J74" s="55"/>
      <c r="K74" s="55"/>
    </row>
    <row r="75" spans="2:11" x14ac:dyDescent="0.25">
      <c r="B75" s="55"/>
      <c r="C75" s="55"/>
      <c r="D75" s="55"/>
      <c r="E75" s="55"/>
      <c r="F75" s="55"/>
      <c r="G75" s="55"/>
      <c r="H75" s="55"/>
      <c r="I75" s="55"/>
      <c r="J75" s="55"/>
      <c r="K75" s="55"/>
    </row>
    <row r="76" spans="2:11" x14ac:dyDescent="0.25">
      <c r="B76" s="55"/>
      <c r="C76" s="55"/>
      <c r="D76" s="55"/>
      <c r="E76" s="55"/>
      <c r="F76" s="55"/>
      <c r="G76" s="55"/>
      <c r="H76" s="55"/>
      <c r="I76" s="55"/>
      <c r="J76" s="55"/>
      <c r="K76" s="55"/>
    </row>
    <row r="77" spans="2:11" x14ac:dyDescent="0.25">
      <c r="B77" s="55"/>
      <c r="C77" s="55"/>
      <c r="D77" s="55"/>
      <c r="E77" s="55"/>
      <c r="F77" s="55"/>
      <c r="G77" s="55"/>
      <c r="H77" s="55"/>
      <c r="I77" s="55"/>
      <c r="J77" s="55"/>
      <c r="K77" s="55"/>
    </row>
    <row r="78" spans="2:11" x14ac:dyDescent="0.25">
      <c r="B78" s="55"/>
      <c r="C78" s="55"/>
      <c r="D78" s="55"/>
      <c r="E78" s="55"/>
      <c r="F78" s="55"/>
      <c r="G78" s="55"/>
      <c r="H78" s="55"/>
      <c r="I78" s="55"/>
      <c r="J78" s="55"/>
      <c r="K78" s="55"/>
    </row>
    <row r="79" spans="2:11" x14ac:dyDescent="0.25">
      <c r="B79" s="55"/>
      <c r="C79" s="55"/>
      <c r="D79" s="55"/>
      <c r="E79" s="55"/>
      <c r="F79" s="55"/>
      <c r="G79" s="55"/>
      <c r="H79" s="55"/>
      <c r="I79" s="55"/>
      <c r="J79" s="55"/>
      <c r="K79" s="55"/>
    </row>
    <row r="80" spans="2:11" x14ac:dyDescent="0.25">
      <c r="B80" s="55"/>
      <c r="C80" s="55"/>
      <c r="D80" s="55"/>
      <c r="E80" s="55"/>
      <c r="F80" s="55"/>
      <c r="G80" s="55"/>
      <c r="H80" s="55"/>
      <c r="I80" s="55"/>
      <c r="J80" s="55"/>
      <c r="K80" s="55"/>
    </row>
    <row r="81" spans="2:11" x14ac:dyDescent="0.25">
      <c r="B81" s="55"/>
      <c r="C81" s="55"/>
      <c r="D81" s="55"/>
      <c r="E81" s="55"/>
      <c r="F81" s="55"/>
      <c r="G81" s="55"/>
      <c r="H81" s="55"/>
      <c r="I81" s="55"/>
      <c r="J81" s="55"/>
      <c r="K81" s="55"/>
    </row>
    <row r="82" spans="2:11" x14ac:dyDescent="0.25">
      <c r="B82" s="55"/>
      <c r="C82" s="55"/>
      <c r="D82" s="55"/>
      <c r="E82" s="55"/>
      <c r="F82" s="55"/>
      <c r="G82" s="55"/>
      <c r="H82" s="55"/>
      <c r="I82" s="55"/>
      <c r="J82" s="55"/>
      <c r="K82" s="55"/>
    </row>
    <row r="83" spans="2:11" x14ac:dyDescent="0.25">
      <c r="B83" s="55"/>
      <c r="C83" s="55"/>
      <c r="D83" s="55"/>
      <c r="E83" s="55"/>
      <c r="F83" s="55"/>
      <c r="G83" s="55"/>
      <c r="H83" s="55"/>
      <c r="I83" s="55"/>
      <c r="J83" s="55"/>
      <c r="K83" s="55"/>
    </row>
    <row r="84" spans="2:11" x14ac:dyDescent="0.25">
      <c r="B84" s="55"/>
      <c r="C84" s="55"/>
      <c r="D84" s="55"/>
      <c r="E84" s="55"/>
      <c r="F84" s="55"/>
      <c r="G84" s="55"/>
      <c r="H84" s="55"/>
      <c r="I84" s="55"/>
      <c r="J84" s="55"/>
      <c r="K84" s="55"/>
    </row>
    <row r="85" spans="2:11" x14ac:dyDescent="0.25">
      <c r="B85" s="55"/>
      <c r="C85" s="55"/>
      <c r="D85" s="55"/>
      <c r="E85" s="55"/>
      <c r="F85" s="55"/>
      <c r="G85" s="55"/>
      <c r="H85" s="55"/>
      <c r="I85" s="55"/>
      <c r="J85" s="55"/>
      <c r="K85" s="55"/>
    </row>
    <row r="86" spans="2:11" x14ac:dyDescent="0.25">
      <c r="B86" s="55"/>
      <c r="C86" s="55"/>
      <c r="D86" s="55"/>
      <c r="E86" s="55"/>
      <c r="F86" s="55"/>
      <c r="G86" s="55"/>
      <c r="H86" s="55"/>
      <c r="I86" s="55"/>
      <c r="J86" s="55"/>
      <c r="K86" s="55"/>
    </row>
    <row r="87" spans="2:11" x14ac:dyDescent="0.25">
      <c r="B87" s="55"/>
      <c r="C87" s="55"/>
      <c r="D87" s="55"/>
      <c r="E87" s="55"/>
      <c r="F87" s="55"/>
      <c r="G87" s="55"/>
      <c r="H87" s="55"/>
      <c r="I87" s="55"/>
      <c r="J87" s="55"/>
      <c r="K87" s="55"/>
    </row>
    <row r="88" spans="2:11" x14ac:dyDescent="0.25">
      <c r="B88" s="55"/>
      <c r="C88" s="55"/>
      <c r="D88" s="55"/>
      <c r="E88" s="55"/>
      <c r="F88" s="55"/>
      <c r="G88" s="55"/>
      <c r="H88" s="55"/>
      <c r="I88" s="55"/>
      <c r="J88" s="55"/>
      <c r="K88" s="55"/>
    </row>
    <row r="89" spans="2:11" x14ac:dyDescent="0.25">
      <c r="B89" s="55"/>
      <c r="C89" s="55"/>
      <c r="D89" s="55"/>
      <c r="E89" s="55"/>
      <c r="F89" s="55"/>
      <c r="G89" s="55"/>
      <c r="H89" s="55"/>
      <c r="I89" s="55"/>
      <c r="J89" s="55"/>
      <c r="K89" s="55"/>
    </row>
    <row r="90" spans="2:11" x14ac:dyDescent="0.25">
      <c r="B90" s="55"/>
      <c r="C90" s="55"/>
      <c r="D90" s="55"/>
      <c r="E90" s="55"/>
      <c r="F90" s="55"/>
      <c r="G90" s="55"/>
      <c r="H90" s="55"/>
      <c r="I90" s="55"/>
      <c r="J90" s="55"/>
      <c r="K90" s="55"/>
    </row>
    <row r="91" spans="2:11" x14ac:dyDescent="0.25">
      <c r="B91" s="55"/>
      <c r="C91" s="55"/>
      <c r="D91" s="55"/>
      <c r="E91" s="55"/>
      <c r="F91" s="55"/>
      <c r="G91" s="55"/>
      <c r="H91" s="55"/>
      <c r="I91" s="55"/>
      <c r="J91" s="55"/>
      <c r="K91" s="55"/>
    </row>
    <row r="92" spans="2:11" x14ac:dyDescent="0.25">
      <c r="B92" s="55"/>
      <c r="C92" s="55"/>
      <c r="D92" s="55"/>
      <c r="E92" s="55"/>
      <c r="F92" s="55"/>
      <c r="G92" s="55"/>
      <c r="H92" s="55"/>
      <c r="I92" s="55"/>
      <c r="J92" s="55"/>
      <c r="K92" s="55"/>
    </row>
    <row r="93" spans="2:11" x14ac:dyDescent="0.25">
      <c r="B93" s="55"/>
      <c r="C93" s="55"/>
      <c r="D93" s="55"/>
      <c r="E93" s="55"/>
      <c r="F93" s="55"/>
      <c r="G93" s="55"/>
      <c r="H93" s="55"/>
      <c r="I93" s="55"/>
      <c r="J93" s="55"/>
      <c r="K93" s="55"/>
    </row>
    <row r="94" spans="2:11" x14ac:dyDescent="0.25">
      <c r="B94" s="55"/>
      <c r="C94" s="55"/>
      <c r="D94" s="55"/>
      <c r="E94" s="55"/>
      <c r="F94" s="55"/>
      <c r="G94" s="55"/>
      <c r="H94" s="55"/>
      <c r="I94" s="55"/>
      <c r="J94" s="55"/>
      <c r="K94" s="55"/>
    </row>
    <row r="95" spans="2:11" x14ac:dyDescent="0.25">
      <c r="B95" s="55"/>
      <c r="C95" s="55"/>
      <c r="D95" s="55"/>
      <c r="E95" s="55"/>
      <c r="F95" s="55"/>
      <c r="G95" s="55"/>
      <c r="H95" s="55"/>
      <c r="I95" s="55"/>
      <c r="J95" s="55"/>
      <c r="K95" s="55"/>
    </row>
    <row r="96" spans="2:11" x14ac:dyDescent="0.25">
      <c r="B96" s="55"/>
      <c r="C96" s="55"/>
      <c r="D96" s="55"/>
      <c r="E96" s="55"/>
      <c r="F96" s="55"/>
      <c r="G96" s="55"/>
      <c r="H96" s="55"/>
      <c r="I96" s="55"/>
      <c r="J96" s="55"/>
      <c r="K96" s="55"/>
    </row>
    <row r="97" spans="2:11" x14ac:dyDescent="0.25">
      <c r="B97" s="55"/>
      <c r="C97" s="55"/>
      <c r="D97" s="55"/>
      <c r="E97" s="55"/>
      <c r="F97" s="55"/>
      <c r="G97" s="55"/>
      <c r="H97" s="55"/>
      <c r="I97" s="55"/>
      <c r="J97" s="55"/>
      <c r="K97" s="55"/>
    </row>
    <row r="98" spans="2:11" x14ac:dyDescent="0.25">
      <c r="B98" s="55"/>
      <c r="C98" s="55"/>
      <c r="D98" s="55"/>
      <c r="E98" s="55"/>
      <c r="F98" s="55"/>
      <c r="G98" s="55"/>
      <c r="H98" s="55"/>
      <c r="I98" s="55"/>
      <c r="J98" s="55"/>
      <c r="K98" s="55"/>
    </row>
    <row r="99" spans="2:11" x14ac:dyDescent="0.25">
      <c r="B99" s="55"/>
      <c r="C99" s="55"/>
      <c r="D99" s="55"/>
      <c r="E99" s="55"/>
      <c r="F99" s="55"/>
      <c r="G99" s="55"/>
      <c r="H99" s="55"/>
      <c r="I99" s="55"/>
      <c r="J99" s="55"/>
      <c r="K99" s="55"/>
    </row>
    <row r="100" spans="2:11" x14ac:dyDescent="0.25">
      <c r="B100" s="55"/>
      <c r="C100" s="55"/>
      <c r="D100" s="55"/>
      <c r="E100" s="55"/>
      <c r="F100" s="55"/>
      <c r="G100" s="55"/>
      <c r="H100" s="55"/>
      <c r="I100" s="55"/>
      <c r="J100" s="55"/>
      <c r="K100" s="55"/>
    </row>
    <row r="101" spans="2:11" x14ac:dyDescent="0.25">
      <c r="B101" s="55"/>
      <c r="C101" s="55"/>
      <c r="D101" s="55"/>
      <c r="E101" s="55"/>
      <c r="F101" s="55"/>
      <c r="G101" s="55"/>
      <c r="H101" s="55"/>
      <c r="I101" s="55"/>
      <c r="J101" s="55"/>
      <c r="K101" s="55"/>
    </row>
    <row r="102" spans="2:11" x14ac:dyDescent="0.25">
      <c r="B102" s="55"/>
      <c r="C102" s="55"/>
      <c r="D102" s="55"/>
      <c r="E102" s="55"/>
      <c r="F102" s="55"/>
      <c r="G102" s="55"/>
      <c r="H102" s="55"/>
      <c r="I102" s="55"/>
      <c r="J102" s="55"/>
      <c r="K102" s="55"/>
    </row>
    <row r="103" spans="2:11" x14ac:dyDescent="0.25">
      <c r="B103" s="55"/>
      <c r="C103" s="55"/>
      <c r="D103" s="55"/>
      <c r="E103" s="55"/>
      <c r="F103" s="55"/>
      <c r="G103" s="55"/>
      <c r="H103" s="55"/>
      <c r="I103" s="55"/>
      <c r="J103" s="55"/>
      <c r="K103" s="55"/>
    </row>
    <row r="104" spans="2:11" x14ac:dyDescent="0.25">
      <c r="B104" s="55"/>
      <c r="C104" s="55"/>
      <c r="D104" s="55"/>
      <c r="E104" s="55"/>
      <c r="F104" s="55"/>
      <c r="G104" s="55"/>
      <c r="H104" s="55"/>
      <c r="I104" s="55"/>
      <c r="J104" s="55"/>
      <c r="K104" s="55"/>
    </row>
    <row r="105" spans="2:11" x14ac:dyDescent="0.25">
      <c r="B105" s="55"/>
      <c r="C105" s="55"/>
      <c r="D105" s="55"/>
      <c r="E105" s="55"/>
      <c r="F105" s="55"/>
      <c r="G105" s="55"/>
      <c r="H105" s="55"/>
      <c r="I105" s="55"/>
      <c r="J105" s="55"/>
      <c r="K105" s="55"/>
    </row>
    <row r="106" spans="2:11" x14ac:dyDescent="0.25">
      <c r="B106" s="55"/>
      <c r="C106" s="55"/>
      <c r="D106" s="55"/>
      <c r="E106" s="55"/>
      <c r="F106" s="55"/>
      <c r="G106" s="55"/>
      <c r="H106" s="55"/>
      <c r="I106" s="55"/>
      <c r="J106" s="55"/>
      <c r="K106" s="55"/>
    </row>
    <row r="107" spans="2:11" x14ac:dyDescent="0.25">
      <c r="B107" s="55"/>
      <c r="C107" s="55"/>
      <c r="D107" s="55"/>
      <c r="E107" s="55"/>
      <c r="F107" s="55"/>
      <c r="G107" s="55"/>
      <c r="H107" s="55"/>
      <c r="I107" s="55"/>
      <c r="J107" s="55"/>
      <c r="K107" s="55"/>
    </row>
    <row r="108" spans="2:11" x14ac:dyDescent="0.25">
      <c r="B108" s="55"/>
      <c r="C108" s="55"/>
      <c r="D108" s="55"/>
      <c r="E108" s="55"/>
      <c r="F108" s="55"/>
      <c r="G108" s="55"/>
      <c r="H108" s="55"/>
      <c r="I108" s="55"/>
      <c r="J108" s="55"/>
      <c r="K108" s="55"/>
    </row>
    <row r="109" spans="2:11" x14ac:dyDescent="0.25">
      <c r="B109" s="55"/>
      <c r="C109" s="55"/>
      <c r="D109" s="55"/>
      <c r="E109" s="55"/>
      <c r="F109" s="55"/>
      <c r="G109" s="55"/>
      <c r="H109" s="55"/>
      <c r="I109" s="55"/>
      <c r="J109" s="55"/>
      <c r="K109" s="55"/>
    </row>
    <row r="110" spans="2:11" x14ac:dyDescent="0.25">
      <c r="B110" s="55"/>
      <c r="C110" s="55"/>
      <c r="D110" s="55"/>
      <c r="E110" s="55"/>
      <c r="F110" s="55"/>
      <c r="G110" s="55"/>
      <c r="H110" s="55"/>
      <c r="I110" s="55"/>
      <c r="J110" s="55"/>
      <c r="K110" s="55"/>
    </row>
    <row r="111" spans="2:11" x14ac:dyDescent="0.25">
      <c r="B111" s="55"/>
      <c r="C111" s="55"/>
      <c r="D111" s="55"/>
      <c r="E111" s="55"/>
      <c r="F111" s="55"/>
      <c r="G111" s="55"/>
      <c r="H111" s="55"/>
      <c r="I111" s="55"/>
      <c r="J111" s="55"/>
      <c r="K111" s="55"/>
    </row>
    <row r="112" spans="2:11" x14ac:dyDescent="0.25">
      <c r="B112" s="55"/>
      <c r="C112" s="55"/>
      <c r="D112" s="55"/>
      <c r="E112" s="55"/>
      <c r="F112" s="55"/>
      <c r="G112" s="55"/>
      <c r="H112" s="55"/>
      <c r="I112" s="55"/>
      <c r="J112" s="55"/>
      <c r="K112" s="55"/>
    </row>
    <row r="113" spans="2:11" x14ac:dyDescent="0.25">
      <c r="B113" s="55"/>
      <c r="C113" s="55"/>
      <c r="D113" s="55"/>
      <c r="E113" s="55"/>
      <c r="F113" s="55"/>
      <c r="G113" s="55"/>
      <c r="H113" s="55"/>
      <c r="I113" s="55"/>
      <c r="J113" s="55"/>
      <c r="K113" s="55"/>
    </row>
    <row r="114" spans="2:11" x14ac:dyDescent="0.25">
      <c r="B114" s="55"/>
      <c r="C114" s="55"/>
      <c r="D114" s="55"/>
      <c r="E114" s="55"/>
      <c r="F114" s="55"/>
      <c r="G114" s="55"/>
      <c r="H114" s="55"/>
      <c r="I114" s="55"/>
      <c r="J114" s="55"/>
      <c r="K114" s="55"/>
    </row>
    <row r="115" spans="2:11" x14ac:dyDescent="0.25">
      <c r="B115" s="55"/>
      <c r="C115" s="55"/>
      <c r="D115" s="55"/>
      <c r="E115" s="55"/>
      <c r="F115" s="55"/>
      <c r="G115" s="55"/>
      <c r="H115" s="55"/>
      <c r="I115" s="55"/>
      <c r="J115" s="55"/>
      <c r="K115" s="55"/>
    </row>
    <row r="116" spans="2:11" x14ac:dyDescent="0.25">
      <c r="B116" s="55"/>
      <c r="C116" s="55"/>
      <c r="D116" s="55"/>
      <c r="E116" s="55"/>
      <c r="F116" s="55"/>
      <c r="G116" s="55"/>
      <c r="H116" s="55"/>
      <c r="I116" s="55"/>
      <c r="J116" s="55"/>
      <c r="K116" s="55"/>
    </row>
    <row r="117" spans="2:11" x14ac:dyDescent="0.25">
      <c r="B117" s="55"/>
      <c r="C117" s="55"/>
      <c r="D117" s="55"/>
      <c r="E117" s="55"/>
      <c r="F117" s="55"/>
      <c r="G117" s="55"/>
      <c r="H117" s="55"/>
      <c r="I117" s="55"/>
      <c r="J117" s="55"/>
      <c r="K117" s="55"/>
    </row>
    <row r="118" spans="2:11" x14ac:dyDescent="0.25">
      <c r="B118" s="55"/>
      <c r="C118" s="55"/>
      <c r="D118" s="55"/>
      <c r="E118" s="55"/>
      <c r="F118" s="55"/>
      <c r="G118" s="55"/>
      <c r="H118" s="55"/>
      <c r="I118" s="55"/>
      <c r="J118" s="55"/>
      <c r="K118" s="55"/>
    </row>
    <row r="119" spans="2:11" x14ac:dyDescent="0.25">
      <c r="B119" s="55"/>
      <c r="C119" s="55"/>
      <c r="D119" s="55"/>
      <c r="E119" s="55"/>
      <c r="F119" s="55"/>
      <c r="G119" s="55"/>
      <c r="H119" s="55"/>
      <c r="I119" s="55"/>
      <c r="J119" s="55"/>
      <c r="K119" s="55"/>
    </row>
    <row r="120" spans="2:11" x14ac:dyDescent="0.25">
      <c r="B120" s="55"/>
      <c r="C120" s="55"/>
      <c r="D120" s="55"/>
      <c r="E120" s="55"/>
      <c r="F120" s="55"/>
      <c r="G120" s="55"/>
      <c r="H120" s="55"/>
      <c r="I120" s="55"/>
      <c r="J120" s="55"/>
      <c r="K120" s="55"/>
    </row>
    <row r="121" spans="2:11" x14ac:dyDescent="0.25">
      <c r="B121" s="55"/>
      <c r="C121" s="55"/>
      <c r="D121" s="55"/>
      <c r="E121" s="55"/>
      <c r="F121" s="55"/>
      <c r="G121" s="55"/>
      <c r="H121" s="55"/>
      <c r="I121" s="55"/>
      <c r="J121" s="55"/>
      <c r="K121" s="55"/>
    </row>
    <row r="122" spans="2:11" x14ac:dyDescent="0.25">
      <c r="B122" s="55"/>
      <c r="C122" s="55"/>
      <c r="D122" s="55"/>
      <c r="E122" s="55"/>
      <c r="F122" s="55"/>
      <c r="G122" s="55"/>
      <c r="H122" s="55"/>
      <c r="I122" s="55"/>
      <c r="J122" s="55"/>
      <c r="K122" s="55"/>
    </row>
    <row r="123" spans="2:11" x14ac:dyDescent="0.25">
      <c r="B123" s="55"/>
      <c r="C123" s="55"/>
      <c r="D123" s="55"/>
      <c r="E123" s="55"/>
      <c r="F123" s="55"/>
      <c r="G123" s="55"/>
      <c r="H123" s="55"/>
      <c r="I123" s="55"/>
      <c r="J123" s="55"/>
      <c r="K123" s="55"/>
    </row>
    <row r="124" spans="2:11" x14ac:dyDescent="0.25">
      <c r="B124" s="55"/>
      <c r="C124" s="55"/>
      <c r="D124" s="55"/>
      <c r="E124" s="55"/>
      <c r="F124" s="55"/>
      <c r="G124" s="55"/>
      <c r="H124" s="55"/>
      <c r="I124" s="55"/>
      <c r="J124" s="55"/>
      <c r="K124" s="55"/>
    </row>
    <row r="125" spans="2:11" x14ac:dyDescent="0.25">
      <c r="B125" s="55"/>
      <c r="C125" s="55"/>
      <c r="D125" s="55"/>
      <c r="E125" s="55"/>
      <c r="F125" s="55"/>
      <c r="G125" s="55"/>
      <c r="H125" s="55"/>
      <c r="I125" s="55"/>
      <c r="J125" s="55"/>
      <c r="K125" s="55"/>
    </row>
    <row r="126" spans="2:11" x14ac:dyDescent="0.25">
      <c r="B126" s="55"/>
      <c r="C126" s="55"/>
      <c r="D126" s="55"/>
      <c r="E126" s="55"/>
      <c r="F126" s="55"/>
      <c r="G126" s="55"/>
      <c r="H126" s="55"/>
      <c r="I126" s="55"/>
      <c r="J126" s="55"/>
      <c r="K126" s="55"/>
    </row>
    <row r="127" spans="2:11" x14ac:dyDescent="0.25">
      <c r="B127" s="55"/>
      <c r="C127" s="55"/>
      <c r="D127" s="55"/>
      <c r="E127" s="55"/>
      <c r="F127" s="55"/>
      <c r="G127" s="55"/>
      <c r="H127" s="55"/>
      <c r="I127" s="55"/>
      <c r="J127" s="55"/>
      <c r="K127" s="55"/>
    </row>
    <row r="128" spans="2:11" x14ac:dyDescent="0.25">
      <c r="B128" s="55"/>
      <c r="C128" s="55"/>
      <c r="D128" s="55"/>
      <c r="E128" s="55"/>
      <c r="F128" s="55"/>
      <c r="G128" s="55"/>
      <c r="H128" s="55"/>
      <c r="I128" s="55"/>
      <c r="J128" s="55"/>
      <c r="K128" s="55"/>
    </row>
    <row r="129" spans="2:11" x14ac:dyDescent="0.25">
      <c r="B129" s="55"/>
      <c r="C129" s="55"/>
      <c r="D129" s="55"/>
      <c r="E129" s="55"/>
      <c r="F129" s="55"/>
      <c r="G129" s="55"/>
      <c r="H129" s="55"/>
      <c r="I129" s="55"/>
      <c r="J129" s="55"/>
      <c r="K129" s="55"/>
    </row>
    <row r="130" spans="2:11" x14ac:dyDescent="0.25">
      <c r="B130" s="55"/>
      <c r="C130" s="55"/>
      <c r="D130" s="55"/>
      <c r="E130" s="55"/>
      <c r="F130" s="55"/>
      <c r="G130" s="55"/>
      <c r="H130" s="55"/>
      <c r="I130" s="55"/>
      <c r="J130" s="55"/>
      <c r="K130" s="55"/>
    </row>
    <row r="131" spans="2:11" x14ac:dyDescent="0.25">
      <c r="B131" s="55"/>
      <c r="C131" s="55"/>
      <c r="D131" s="55"/>
      <c r="E131" s="55"/>
      <c r="F131" s="55"/>
      <c r="G131" s="55"/>
      <c r="H131" s="55"/>
      <c r="I131" s="55"/>
      <c r="J131" s="55"/>
      <c r="K131" s="55"/>
    </row>
    <row r="132" spans="2:11" x14ac:dyDescent="0.25">
      <c r="B132" s="55"/>
      <c r="C132" s="55"/>
      <c r="D132" s="55"/>
      <c r="E132" s="55"/>
      <c r="F132" s="55"/>
      <c r="G132" s="55"/>
      <c r="H132" s="55"/>
      <c r="I132" s="55"/>
      <c r="J132" s="55"/>
      <c r="K132" s="55"/>
    </row>
    <row r="133" spans="2:11" x14ac:dyDescent="0.25">
      <c r="B133" s="55"/>
      <c r="C133" s="55"/>
      <c r="D133" s="55"/>
      <c r="E133" s="55"/>
      <c r="F133" s="55"/>
      <c r="G133" s="55"/>
      <c r="H133" s="55"/>
      <c r="I133" s="55"/>
      <c r="J133" s="55"/>
      <c r="K133" s="55"/>
    </row>
    <row r="134" spans="2:11" x14ac:dyDescent="0.25">
      <c r="B134" s="55"/>
      <c r="C134" s="55"/>
      <c r="D134" s="55"/>
      <c r="E134" s="55"/>
      <c r="F134" s="55"/>
      <c r="G134" s="55"/>
      <c r="H134" s="55"/>
      <c r="I134" s="55"/>
      <c r="J134" s="55"/>
      <c r="K134" s="55"/>
    </row>
    <row r="135" spans="2:11" x14ac:dyDescent="0.25">
      <c r="B135" s="55"/>
      <c r="C135" s="55"/>
      <c r="D135" s="55"/>
      <c r="E135" s="55"/>
      <c r="F135" s="55"/>
      <c r="G135" s="55"/>
      <c r="H135" s="55"/>
      <c r="I135" s="55"/>
      <c r="J135" s="55"/>
      <c r="K135" s="55"/>
    </row>
    <row r="136" spans="2:11" x14ac:dyDescent="0.25">
      <c r="B136" s="55"/>
      <c r="C136" s="55"/>
      <c r="D136" s="55"/>
      <c r="E136" s="55"/>
      <c r="F136" s="55"/>
      <c r="G136" s="55"/>
      <c r="H136" s="55"/>
      <c r="I136" s="55"/>
      <c r="J136" s="55"/>
      <c r="K136" s="55"/>
    </row>
    <row r="137" spans="2:11" x14ac:dyDescent="0.25">
      <c r="B137" s="55"/>
      <c r="C137" s="55"/>
      <c r="D137" s="55"/>
      <c r="E137" s="55"/>
      <c r="F137" s="55"/>
      <c r="G137" s="55"/>
      <c r="H137" s="55"/>
      <c r="I137" s="55"/>
      <c r="J137" s="55"/>
      <c r="K137" s="55"/>
    </row>
    <row r="138" spans="2:11" x14ac:dyDescent="0.25">
      <c r="B138" s="55"/>
      <c r="C138" s="55"/>
      <c r="D138" s="55"/>
      <c r="E138" s="55"/>
      <c r="F138" s="55"/>
      <c r="G138" s="55"/>
      <c r="H138" s="55"/>
      <c r="I138" s="55"/>
      <c r="J138" s="55"/>
      <c r="K138" s="55"/>
    </row>
    <row r="139" spans="2:11" x14ac:dyDescent="0.25">
      <c r="B139" s="55"/>
      <c r="C139" s="55"/>
      <c r="D139" s="55"/>
      <c r="E139" s="55"/>
      <c r="F139" s="55"/>
      <c r="G139" s="55"/>
      <c r="H139" s="55"/>
      <c r="I139" s="55"/>
      <c r="J139" s="55"/>
      <c r="K139" s="55"/>
    </row>
    <row r="140" spans="2:11" x14ac:dyDescent="0.25">
      <c r="B140" s="55"/>
      <c r="C140" s="55"/>
      <c r="D140" s="55"/>
      <c r="E140" s="55"/>
      <c r="F140" s="55"/>
      <c r="G140" s="55"/>
      <c r="H140" s="55"/>
      <c r="I140" s="55"/>
      <c r="J140" s="55"/>
      <c r="K140" s="55"/>
    </row>
    <row r="141" spans="2:11" x14ac:dyDescent="0.25">
      <c r="B141" s="55"/>
      <c r="C141" s="55"/>
      <c r="D141" s="55"/>
      <c r="E141" s="55"/>
      <c r="F141" s="55"/>
      <c r="G141" s="55"/>
      <c r="H141" s="55"/>
      <c r="I141" s="55"/>
      <c r="J141" s="55"/>
      <c r="K141" s="55"/>
    </row>
    <row r="142" spans="2:11" x14ac:dyDescent="0.25">
      <c r="B142" s="55"/>
      <c r="C142" s="55"/>
      <c r="D142" s="55"/>
      <c r="E142" s="55"/>
      <c r="F142" s="55"/>
      <c r="G142" s="55"/>
      <c r="H142" s="55"/>
      <c r="I142" s="55"/>
      <c r="J142" s="55"/>
      <c r="K142" s="55"/>
    </row>
    <row r="143" spans="2:11" x14ac:dyDescent="0.25">
      <c r="B143" s="55"/>
      <c r="C143" s="55"/>
      <c r="D143" s="55"/>
      <c r="E143" s="55"/>
      <c r="F143" s="55"/>
      <c r="G143" s="55"/>
      <c r="H143" s="55"/>
      <c r="I143" s="55"/>
      <c r="J143" s="55"/>
      <c r="K143" s="55"/>
    </row>
    <row r="144" spans="2:11" x14ac:dyDescent="0.25">
      <c r="B144" s="55"/>
      <c r="C144" s="55"/>
      <c r="D144" s="55"/>
      <c r="E144" s="55"/>
      <c r="F144" s="55"/>
      <c r="G144" s="55"/>
      <c r="H144" s="55"/>
      <c r="I144" s="55"/>
      <c r="J144" s="55"/>
      <c r="K144" s="55"/>
    </row>
    <row r="145" spans="2:11" x14ac:dyDescent="0.25">
      <c r="B145" s="55"/>
      <c r="C145" s="55"/>
      <c r="D145" s="55"/>
      <c r="E145" s="55"/>
      <c r="F145" s="55"/>
      <c r="G145" s="55"/>
      <c r="H145" s="55"/>
      <c r="I145" s="55"/>
      <c r="J145" s="55"/>
      <c r="K145" s="55"/>
    </row>
    <row r="146" spans="2:11" x14ac:dyDescent="0.25">
      <c r="B146" s="55"/>
      <c r="C146" s="55"/>
      <c r="D146" s="55"/>
      <c r="E146" s="55"/>
      <c r="F146" s="55"/>
      <c r="G146" s="55"/>
      <c r="H146" s="55"/>
      <c r="I146" s="55"/>
      <c r="J146" s="55"/>
      <c r="K146" s="55"/>
    </row>
    <row r="147" spans="2:11" x14ac:dyDescent="0.25">
      <c r="B147" s="55"/>
      <c r="C147" s="55"/>
      <c r="D147" s="55"/>
      <c r="E147" s="55"/>
      <c r="F147" s="55"/>
      <c r="G147" s="55"/>
      <c r="H147" s="55"/>
      <c r="I147" s="55"/>
      <c r="J147" s="55"/>
      <c r="K147" s="55"/>
    </row>
    <row r="148" spans="2:11" x14ac:dyDescent="0.25">
      <c r="B148" s="55"/>
      <c r="C148" s="55"/>
      <c r="D148" s="55"/>
      <c r="E148" s="55"/>
      <c r="F148" s="55"/>
      <c r="G148" s="55"/>
      <c r="H148" s="55"/>
      <c r="I148" s="55"/>
      <c r="J148" s="55"/>
      <c r="K148" s="55"/>
    </row>
    <row r="149" spans="2:11" x14ac:dyDescent="0.25">
      <c r="B149" s="55"/>
      <c r="C149" s="55"/>
      <c r="D149" s="55"/>
      <c r="E149" s="55"/>
      <c r="F149" s="55"/>
      <c r="G149" s="55"/>
      <c r="H149" s="55"/>
      <c r="I149" s="55"/>
      <c r="J149" s="55"/>
      <c r="K149" s="55"/>
    </row>
    <row r="150" spans="2:11" x14ac:dyDescent="0.25">
      <c r="B150" s="57"/>
      <c r="C150" s="57"/>
      <c r="D150" s="57"/>
      <c r="E150" s="57"/>
      <c r="F150" s="57"/>
      <c r="G150" s="57"/>
      <c r="H150" s="57"/>
      <c r="I150" s="57"/>
      <c r="J150" s="57"/>
      <c r="K150" s="57"/>
    </row>
    <row r="151" spans="2:11" x14ac:dyDescent="0.25">
      <c r="B151" s="57"/>
      <c r="C151" s="57"/>
      <c r="D151" s="57"/>
      <c r="E151" s="57"/>
      <c r="F151" s="57"/>
      <c r="G151" s="57"/>
      <c r="H151" s="57"/>
      <c r="I151" s="57"/>
      <c r="J151" s="57"/>
      <c r="K151" s="57"/>
    </row>
    <row r="152" spans="2:11" x14ac:dyDescent="0.25">
      <c r="B152" s="57"/>
      <c r="C152" s="57"/>
      <c r="D152" s="57"/>
      <c r="E152" s="57"/>
      <c r="F152" s="57"/>
      <c r="G152" s="57"/>
      <c r="H152" s="57"/>
      <c r="I152" s="57"/>
      <c r="J152" s="57"/>
      <c r="K152" s="57"/>
    </row>
    <row r="153" spans="2:11" x14ac:dyDescent="0.25">
      <c r="B153" s="57"/>
      <c r="C153" s="57"/>
      <c r="D153" s="57"/>
      <c r="E153" s="57"/>
      <c r="F153" s="57"/>
      <c r="G153" s="57"/>
      <c r="H153" s="57"/>
      <c r="I153" s="57"/>
      <c r="J153" s="57"/>
      <c r="K153" s="57"/>
    </row>
    <row r="154" spans="2:11" x14ac:dyDescent="0.25">
      <c r="B154" s="57"/>
      <c r="C154" s="57"/>
      <c r="D154" s="57"/>
      <c r="E154" s="57"/>
      <c r="F154" s="57"/>
      <c r="G154" s="57"/>
      <c r="H154" s="57"/>
      <c r="I154" s="57"/>
      <c r="J154" s="57"/>
      <c r="K154" s="57"/>
    </row>
    <row r="155" spans="2:11" x14ac:dyDescent="0.25">
      <c r="B155" s="57"/>
      <c r="C155" s="57"/>
      <c r="D155" s="57"/>
      <c r="E155" s="57"/>
      <c r="F155" s="57"/>
      <c r="G155" s="57"/>
      <c r="H155" s="57"/>
      <c r="I155" s="57"/>
      <c r="J155" s="57"/>
      <c r="K155" s="58"/>
    </row>
    <row r="156" spans="2:11" x14ac:dyDescent="0.25">
      <c r="B156" s="57"/>
      <c r="C156" s="57"/>
      <c r="D156" s="57"/>
      <c r="E156" s="57"/>
      <c r="F156" s="57"/>
      <c r="G156" s="57"/>
      <c r="H156" s="57"/>
      <c r="I156" s="57"/>
      <c r="J156" s="57"/>
      <c r="K156" s="58"/>
    </row>
    <row r="157" spans="2:11" x14ac:dyDescent="0.25">
      <c r="B157" s="57"/>
      <c r="C157" s="57"/>
      <c r="D157" s="57"/>
      <c r="E157" s="57"/>
      <c r="F157" s="57"/>
      <c r="G157" s="57"/>
      <c r="H157" s="57"/>
      <c r="I157" s="57"/>
      <c r="J157" s="57"/>
      <c r="K157" s="58"/>
    </row>
    <row r="158" spans="2:11" x14ac:dyDescent="0.25">
      <c r="B158" s="57"/>
      <c r="C158" s="57"/>
      <c r="D158" s="57"/>
      <c r="E158" s="57"/>
      <c r="F158" s="57"/>
      <c r="G158" s="57"/>
      <c r="H158" s="57"/>
      <c r="I158" s="57"/>
      <c r="J158" s="57"/>
      <c r="K158" s="58"/>
    </row>
    <row r="159" spans="2:11" x14ac:dyDescent="0.25">
      <c r="B159" s="57"/>
      <c r="C159" s="57"/>
      <c r="D159" s="57"/>
      <c r="E159" s="57"/>
      <c r="F159" s="57"/>
      <c r="G159" s="57"/>
      <c r="H159" s="57"/>
      <c r="I159" s="57"/>
      <c r="J159" s="57"/>
      <c r="K159" s="58"/>
    </row>
    <row r="160" spans="2:11" x14ac:dyDescent="0.25">
      <c r="B160" s="57"/>
      <c r="C160" s="57"/>
      <c r="D160" s="57"/>
      <c r="E160" s="57"/>
      <c r="F160" s="57"/>
      <c r="G160" s="57"/>
      <c r="H160" s="57"/>
      <c r="I160" s="57"/>
      <c r="J160" s="57"/>
      <c r="K160" s="58"/>
    </row>
    <row r="161" spans="2:11" x14ac:dyDescent="0.25">
      <c r="B161" s="57"/>
      <c r="C161" s="57"/>
      <c r="D161" s="57"/>
      <c r="E161" s="57"/>
      <c r="F161" s="57"/>
      <c r="G161" s="57"/>
      <c r="H161" s="57"/>
      <c r="I161" s="57"/>
      <c r="J161" s="57"/>
      <c r="K161" s="58"/>
    </row>
    <row r="162" spans="2:11" x14ac:dyDescent="0.25">
      <c r="B162" s="57"/>
      <c r="C162" s="57"/>
      <c r="D162" s="57"/>
      <c r="E162" s="57"/>
      <c r="F162" s="57"/>
      <c r="G162" s="57"/>
      <c r="H162" s="57"/>
      <c r="I162" s="57"/>
      <c r="J162" s="57"/>
      <c r="K162" s="58"/>
    </row>
    <row r="163" spans="2:11" x14ac:dyDescent="0.25">
      <c r="B163" s="57"/>
      <c r="C163" s="57"/>
      <c r="D163" s="57"/>
      <c r="E163" s="57"/>
      <c r="F163" s="57"/>
      <c r="G163" s="57"/>
      <c r="H163" s="57"/>
      <c r="I163" s="57"/>
      <c r="J163" s="57"/>
      <c r="K163" s="58"/>
    </row>
    <row r="164" spans="2:11" x14ac:dyDescent="0.25">
      <c r="B164" s="57"/>
      <c r="C164" s="57"/>
      <c r="D164" s="57"/>
      <c r="E164" s="57"/>
      <c r="F164" s="57"/>
      <c r="G164" s="57"/>
      <c r="H164" s="57"/>
      <c r="I164" s="57"/>
      <c r="J164" s="57"/>
      <c r="K164" s="58"/>
    </row>
    <row r="165" spans="2:11" x14ac:dyDescent="0.25">
      <c r="B165" s="57"/>
      <c r="C165" s="57"/>
      <c r="D165" s="57"/>
      <c r="E165" s="57"/>
      <c r="F165" s="57"/>
      <c r="G165" s="57"/>
      <c r="H165" s="57"/>
      <c r="I165" s="57"/>
      <c r="J165" s="57"/>
      <c r="K165" s="58"/>
    </row>
    <row r="166" spans="2:11" x14ac:dyDescent="0.25">
      <c r="B166" s="57"/>
      <c r="C166" s="57"/>
      <c r="D166" s="57"/>
      <c r="E166" s="57"/>
      <c r="F166" s="57"/>
      <c r="G166" s="57"/>
      <c r="H166" s="57"/>
      <c r="I166" s="57"/>
      <c r="J166" s="57"/>
      <c r="K166" s="58"/>
    </row>
    <row r="167" spans="2:11" x14ac:dyDescent="0.25">
      <c r="B167" s="57"/>
      <c r="C167" s="57"/>
      <c r="D167" s="57"/>
      <c r="E167" s="57"/>
      <c r="F167" s="57"/>
      <c r="G167" s="57"/>
      <c r="H167" s="57"/>
      <c r="I167" s="57"/>
      <c r="J167" s="57"/>
      <c r="K167" s="58"/>
    </row>
    <row r="168" spans="2:11" x14ac:dyDescent="0.25">
      <c r="B168" s="57"/>
      <c r="C168" s="57"/>
      <c r="D168" s="57"/>
      <c r="E168" s="57"/>
      <c r="F168" s="57"/>
      <c r="G168" s="57"/>
      <c r="H168" s="57"/>
      <c r="I168" s="57"/>
      <c r="J168" s="57"/>
      <c r="K168" s="58"/>
    </row>
    <row r="169" spans="2:11" x14ac:dyDescent="0.25">
      <c r="B169" s="57"/>
      <c r="C169" s="57"/>
      <c r="D169" s="57"/>
      <c r="E169" s="57"/>
      <c r="F169" s="57"/>
      <c r="G169" s="57"/>
      <c r="H169" s="57"/>
      <c r="I169" s="57"/>
      <c r="J169" s="57"/>
      <c r="K169" s="58"/>
    </row>
    <row r="170" spans="2:11" x14ac:dyDescent="0.25">
      <c r="B170" s="57"/>
      <c r="C170" s="57"/>
      <c r="D170" s="57"/>
      <c r="E170" s="57"/>
      <c r="F170" s="57"/>
      <c r="G170" s="57"/>
      <c r="H170" s="57"/>
      <c r="I170" s="57"/>
      <c r="J170" s="57"/>
      <c r="K170" s="58"/>
    </row>
    <row r="171" spans="2:11" x14ac:dyDescent="0.25">
      <c r="B171" s="57"/>
      <c r="C171" s="57"/>
      <c r="D171" s="57"/>
      <c r="E171" s="57"/>
      <c r="F171" s="57"/>
      <c r="G171" s="57"/>
      <c r="H171" s="57"/>
      <c r="I171" s="57"/>
      <c r="J171" s="57"/>
      <c r="K171" s="58"/>
    </row>
    <row r="172" spans="2:11" x14ac:dyDescent="0.25">
      <c r="B172" s="57"/>
      <c r="C172" s="57"/>
      <c r="D172" s="57"/>
      <c r="E172" s="57"/>
      <c r="F172" s="57"/>
      <c r="G172" s="57"/>
      <c r="H172" s="57"/>
      <c r="I172" s="57"/>
      <c r="J172" s="57"/>
      <c r="K172" s="58"/>
    </row>
    <row r="173" spans="2:11" x14ac:dyDescent="0.25">
      <c r="B173" s="57"/>
      <c r="C173" s="57"/>
      <c r="D173" s="57"/>
      <c r="E173" s="57"/>
      <c r="F173" s="57"/>
      <c r="G173" s="57"/>
      <c r="H173" s="57"/>
      <c r="I173" s="57"/>
      <c r="J173" s="57"/>
      <c r="K173" s="58"/>
    </row>
    <row r="174" spans="2:11" x14ac:dyDescent="0.25">
      <c r="B174" s="57"/>
      <c r="C174" s="57"/>
      <c r="D174" s="57"/>
      <c r="E174" s="57"/>
      <c r="F174" s="57"/>
      <c r="G174" s="57"/>
      <c r="H174" s="57"/>
      <c r="I174" s="57"/>
      <c r="J174" s="57"/>
      <c r="K174" s="58"/>
    </row>
    <row r="175" spans="2:11" x14ac:dyDescent="0.25">
      <c r="B175" s="57"/>
      <c r="C175" s="57"/>
      <c r="D175" s="57"/>
      <c r="E175" s="57"/>
      <c r="F175" s="57"/>
      <c r="G175" s="57"/>
      <c r="H175" s="57"/>
      <c r="I175" s="57"/>
      <c r="J175" s="57"/>
      <c r="K175" s="58"/>
    </row>
    <row r="176" spans="2:11" x14ac:dyDescent="0.25">
      <c r="B176" s="57"/>
      <c r="C176" s="57"/>
      <c r="D176" s="57"/>
      <c r="E176" s="57"/>
      <c r="F176" s="57"/>
      <c r="G176" s="57"/>
      <c r="H176" s="57"/>
      <c r="I176" s="57"/>
      <c r="J176" s="57"/>
      <c r="K176" s="58"/>
    </row>
    <row r="177" spans="2:11" x14ac:dyDescent="0.25">
      <c r="B177" s="57"/>
      <c r="C177" s="57"/>
      <c r="D177" s="57"/>
      <c r="E177" s="57"/>
      <c r="F177" s="57"/>
      <c r="G177" s="57"/>
      <c r="H177" s="57"/>
      <c r="I177" s="57"/>
      <c r="J177" s="57"/>
      <c r="K177" s="58"/>
    </row>
    <row r="178" spans="2:11" x14ac:dyDescent="0.25">
      <c r="B178" s="57"/>
      <c r="C178" s="57"/>
      <c r="D178" s="57"/>
      <c r="E178" s="57"/>
      <c r="F178" s="57"/>
      <c r="G178" s="57"/>
      <c r="H178" s="57"/>
      <c r="I178" s="57"/>
      <c r="J178" s="57"/>
      <c r="K178" s="58"/>
    </row>
    <row r="179" spans="2:11" x14ac:dyDescent="0.25">
      <c r="B179" s="57"/>
      <c r="C179" s="57"/>
      <c r="D179" s="57"/>
      <c r="E179" s="57"/>
      <c r="F179" s="57"/>
      <c r="G179" s="57"/>
      <c r="H179" s="57"/>
      <c r="I179" s="57"/>
      <c r="J179" s="57"/>
      <c r="K179" s="58"/>
    </row>
    <row r="180" spans="2:11" x14ac:dyDescent="0.25">
      <c r="B180" s="57"/>
      <c r="C180" s="57"/>
      <c r="D180" s="57"/>
      <c r="E180" s="57"/>
      <c r="F180" s="57"/>
      <c r="G180" s="57"/>
      <c r="H180" s="57"/>
      <c r="I180" s="57"/>
      <c r="J180" s="57"/>
      <c r="K180" s="58"/>
    </row>
    <row r="181" spans="2:11" x14ac:dyDescent="0.25">
      <c r="B181" s="57"/>
      <c r="C181" s="57"/>
      <c r="D181" s="57"/>
      <c r="E181" s="57"/>
      <c r="F181" s="57"/>
      <c r="G181" s="57"/>
      <c r="H181" s="57"/>
      <c r="I181" s="57"/>
      <c r="J181" s="57"/>
      <c r="K181" s="58"/>
    </row>
    <row r="182" spans="2:11" x14ac:dyDescent="0.25">
      <c r="B182" s="57"/>
      <c r="C182" s="57"/>
      <c r="D182" s="57"/>
      <c r="E182" s="57"/>
      <c r="F182" s="57"/>
      <c r="G182" s="57"/>
      <c r="H182" s="57"/>
      <c r="I182" s="57"/>
      <c r="J182" s="57"/>
      <c r="K182" s="58"/>
    </row>
    <row r="183" spans="2:11" x14ac:dyDescent="0.25">
      <c r="B183" s="57"/>
      <c r="C183" s="57"/>
      <c r="D183" s="57"/>
      <c r="E183" s="57"/>
      <c r="F183" s="57"/>
      <c r="G183" s="57"/>
      <c r="H183" s="57"/>
      <c r="I183" s="57"/>
      <c r="J183" s="57"/>
      <c r="K183" s="58"/>
    </row>
    <row r="184" spans="2:11" x14ac:dyDescent="0.25">
      <c r="B184" s="57"/>
      <c r="C184" s="57"/>
      <c r="D184" s="57"/>
      <c r="E184" s="57"/>
      <c r="F184" s="57"/>
      <c r="G184" s="57"/>
      <c r="H184" s="57"/>
      <c r="I184" s="57"/>
      <c r="J184" s="57"/>
      <c r="K184" s="58"/>
    </row>
    <row r="185" spans="2:11" x14ac:dyDescent="0.25">
      <c r="B185" s="57"/>
      <c r="C185" s="57"/>
      <c r="D185" s="57"/>
      <c r="E185" s="57"/>
      <c r="F185" s="57"/>
      <c r="G185" s="57"/>
      <c r="H185" s="57"/>
      <c r="I185" s="57"/>
      <c r="J185" s="57"/>
      <c r="K185" s="58"/>
    </row>
    <row r="186" spans="2:11" x14ac:dyDescent="0.25">
      <c r="B186" s="57"/>
      <c r="C186" s="57"/>
      <c r="D186" s="57"/>
      <c r="E186" s="57"/>
      <c r="F186" s="57"/>
      <c r="G186" s="57"/>
      <c r="H186" s="57"/>
      <c r="I186" s="57"/>
      <c r="J186" s="57"/>
      <c r="K186" s="58"/>
    </row>
    <row r="187" spans="2:11" x14ac:dyDescent="0.25">
      <c r="B187" s="57"/>
      <c r="C187" s="57"/>
      <c r="D187" s="57"/>
      <c r="E187" s="57"/>
      <c r="F187" s="57"/>
      <c r="G187" s="57"/>
      <c r="H187" s="57"/>
      <c r="I187" s="57"/>
      <c r="J187" s="57"/>
      <c r="K187" s="58"/>
    </row>
    <row r="188" spans="2:11" x14ac:dyDescent="0.25">
      <c r="B188" s="57"/>
      <c r="C188" s="57"/>
      <c r="D188" s="57"/>
      <c r="E188" s="57"/>
      <c r="F188" s="57"/>
      <c r="G188" s="57"/>
      <c r="H188" s="57"/>
      <c r="I188" s="57"/>
      <c r="J188" s="57"/>
      <c r="K188" s="58"/>
    </row>
    <row r="189" spans="2:11" x14ac:dyDescent="0.25">
      <c r="B189" s="57"/>
      <c r="C189" s="57"/>
      <c r="D189" s="57"/>
      <c r="E189" s="57"/>
      <c r="F189" s="57"/>
      <c r="G189" s="57"/>
      <c r="H189" s="57"/>
      <c r="I189" s="57"/>
      <c r="J189" s="57"/>
      <c r="K189" s="58"/>
    </row>
    <row r="190" spans="2:11" x14ac:dyDescent="0.25">
      <c r="B190" s="57"/>
      <c r="C190" s="57"/>
      <c r="D190" s="57"/>
      <c r="E190" s="57"/>
      <c r="F190" s="57"/>
      <c r="G190" s="57"/>
      <c r="H190" s="57"/>
      <c r="I190" s="57"/>
      <c r="J190" s="57"/>
      <c r="K190" s="58"/>
    </row>
    <row r="191" spans="2:11" x14ac:dyDescent="0.25">
      <c r="B191" s="57"/>
      <c r="C191" s="57"/>
      <c r="D191" s="57"/>
      <c r="E191" s="57"/>
      <c r="F191" s="57"/>
      <c r="G191" s="57"/>
      <c r="H191" s="57"/>
      <c r="I191" s="57"/>
      <c r="J191" s="57"/>
      <c r="K191" s="58"/>
    </row>
    <row r="192" spans="2:11" x14ac:dyDescent="0.25">
      <c r="B192" s="57"/>
      <c r="C192" s="57"/>
      <c r="D192" s="57"/>
      <c r="E192" s="57"/>
      <c r="F192" s="57"/>
      <c r="G192" s="57"/>
      <c r="H192" s="57"/>
      <c r="I192" s="57"/>
      <c r="J192" s="57"/>
      <c r="K192" s="58"/>
    </row>
    <row r="193" spans="2:10" x14ac:dyDescent="0.25">
      <c r="B193" s="45"/>
      <c r="C193" s="45"/>
      <c r="D193" s="45"/>
      <c r="E193" s="45"/>
      <c r="F193" s="45"/>
      <c r="G193" s="45"/>
      <c r="H193" s="45"/>
      <c r="I193" s="45"/>
      <c r="J193" s="45"/>
    </row>
    <row r="194" spans="2:10" x14ac:dyDescent="0.25">
      <c r="B194" s="45"/>
      <c r="C194" s="45"/>
      <c r="D194" s="45"/>
      <c r="E194" s="45"/>
      <c r="F194" s="45"/>
      <c r="G194" s="45"/>
      <c r="H194" s="45"/>
      <c r="I194" s="45"/>
      <c r="J194" s="45"/>
    </row>
    <row r="195" spans="2:10" x14ac:dyDescent="0.25">
      <c r="B195" s="45"/>
      <c r="C195" s="45"/>
      <c r="D195" s="45"/>
      <c r="E195" s="45"/>
      <c r="F195" s="45"/>
      <c r="G195" s="45"/>
      <c r="H195" s="45"/>
      <c r="I195" s="45"/>
      <c r="J195" s="45"/>
    </row>
    <row r="196" spans="2:10" x14ac:dyDescent="0.25">
      <c r="B196" s="45"/>
      <c r="C196" s="45"/>
      <c r="D196" s="45"/>
      <c r="E196" s="45"/>
      <c r="F196" s="45"/>
      <c r="G196" s="45"/>
      <c r="H196" s="45"/>
      <c r="I196" s="45"/>
      <c r="J196" s="45"/>
    </row>
    <row r="197" spans="2:10" x14ac:dyDescent="0.25"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2:10" x14ac:dyDescent="0.25">
      <c r="B198" s="45"/>
      <c r="C198" s="45"/>
      <c r="D198" s="45"/>
      <c r="E198" s="45"/>
      <c r="F198" s="45"/>
      <c r="G198" s="45"/>
      <c r="H198" s="45"/>
      <c r="I198" s="45"/>
      <c r="J198" s="45"/>
    </row>
    <row r="199" spans="2:10" x14ac:dyDescent="0.25">
      <c r="B199" s="45"/>
      <c r="C199" s="45"/>
      <c r="D199" s="45"/>
      <c r="E199" s="45"/>
      <c r="F199" s="45"/>
      <c r="G199" s="45"/>
      <c r="H199" s="45"/>
      <c r="I199" s="45"/>
      <c r="J199" s="45"/>
    </row>
    <row r="200" spans="2:10" x14ac:dyDescent="0.25">
      <c r="B200" s="45"/>
      <c r="C200" s="45"/>
      <c r="D200" s="45"/>
      <c r="E200" s="45"/>
      <c r="F200" s="45"/>
      <c r="G200" s="45"/>
      <c r="H200" s="45"/>
      <c r="I200" s="45"/>
      <c r="J200" s="45"/>
    </row>
    <row r="201" spans="2:10" x14ac:dyDescent="0.25">
      <c r="B201" s="45"/>
      <c r="C201" s="45"/>
      <c r="D201" s="45"/>
      <c r="E201" s="45"/>
      <c r="F201" s="45"/>
      <c r="G201" s="45"/>
      <c r="H201" s="45"/>
      <c r="I201" s="45"/>
      <c r="J201" s="45"/>
    </row>
    <row r="202" spans="2:10" x14ac:dyDescent="0.25">
      <c r="B202" s="45"/>
      <c r="C202" s="45"/>
      <c r="D202" s="45"/>
      <c r="E202" s="45"/>
      <c r="F202" s="45"/>
      <c r="G202" s="45"/>
      <c r="H202" s="45"/>
      <c r="I202" s="45"/>
      <c r="J202" s="45"/>
    </row>
    <row r="203" spans="2:10" x14ac:dyDescent="0.25">
      <c r="B203" s="45"/>
      <c r="C203" s="45"/>
      <c r="D203" s="45"/>
      <c r="E203" s="45"/>
      <c r="F203" s="45"/>
      <c r="G203" s="45"/>
      <c r="H203" s="45"/>
      <c r="I203" s="45"/>
      <c r="J203" s="45"/>
    </row>
    <row r="204" spans="2:10" x14ac:dyDescent="0.25">
      <c r="B204" s="45"/>
      <c r="C204" s="45"/>
      <c r="D204" s="45"/>
      <c r="E204" s="45"/>
      <c r="F204" s="45"/>
      <c r="G204" s="45"/>
      <c r="H204" s="45"/>
      <c r="I204" s="45"/>
      <c r="J204" s="45"/>
    </row>
    <row r="205" spans="2:10" x14ac:dyDescent="0.25">
      <c r="B205" s="45"/>
      <c r="C205" s="45"/>
      <c r="D205" s="45"/>
      <c r="E205" s="45"/>
      <c r="F205" s="45"/>
      <c r="G205" s="45"/>
      <c r="H205" s="45"/>
      <c r="I205" s="45"/>
      <c r="J205" s="45"/>
    </row>
    <row r="206" spans="2:10" x14ac:dyDescent="0.25">
      <c r="B206" s="45"/>
      <c r="C206" s="45"/>
      <c r="D206" s="45"/>
      <c r="E206" s="45"/>
      <c r="F206" s="45"/>
      <c r="G206" s="45"/>
      <c r="H206" s="45"/>
      <c r="I206" s="45"/>
      <c r="J206" s="45"/>
    </row>
    <row r="207" spans="2:10" x14ac:dyDescent="0.25">
      <c r="B207" s="45"/>
      <c r="C207" s="45"/>
      <c r="D207" s="45"/>
      <c r="E207" s="45"/>
      <c r="F207" s="45"/>
      <c r="G207" s="45"/>
      <c r="H207" s="45"/>
      <c r="I207" s="45"/>
      <c r="J207" s="45"/>
    </row>
    <row r="208" spans="2:10" x14ac:dyDescent="0.25">
      <c r="B208" s="45"/>
      <c r="C208" s="45"/>
      <c r="D208" s="45"/>
      <c r="E208" s="45"/>
      <c r="F208" s="45"/>
      <c r="G208" s="45"/>
      <c r="H208" s="45"/>
      <c r="I208" s="45"/>
      <c r="J208" s="45"/>
    </row>
    <row r="209" spans="2:10" x14ac:dyDescent="0.25">
      <c r="B209" s="45"/>
      <c r="C209" s="45"/>
      <c r="D209" s="45"/>
      <c r="E209" s="45"/>
      <c r="F209" s="45"/>
      <c r="G209" s="45"/>
      <c r="H209" s="45"/>
      <c r="I209" s="45"/>
      <c r="J209" s="45"/>
    </row>
    <row r="210" spans="2:10" x14ac:dyDescent="0.25">
      <c r="B210" s="45"/>
      <c r="C210" s="45"/>
      <c r="D210" s="45"/>
      <c r="E210" s="45"/>
      <c r="F210" s="45"/>
      <c r="G210" s="45"/>
      <c r="H210" s="45"/>
      <c r="I210" s="45"/>
      <c r="J210" s="45"/>
    </row>
    <row r="211" spans="2:10" x14ac:dyDescent="0.25">
      <c r="B211" s="45"/>
      <c r="C211" s="45"/>
      <c r="D211" s="45"/>
      <c r="E211" s="45"/>
      <c r="F211" s="45"/>
      <c r="G211" s="45"/>
      <c r="H211" s="45"/>
      <c r="I211" s="45"/>
      <c r="J211" s="45"/>
    </row>
    <row r="212" spans="2:10" x14ac:dyDescent="0.25">
      <c r="B212" s="45"/>
      <c r="C212" s="45"/>
      <c r="D212" s="45"/>
      <c r="E212" s="45"/>
      <c r="F212" s="45"/>
      <c r="G212" s="45"/>
      <c r="H212" s="45"/>
      <c r="I212" s="45"/>
      <c r="J212" s="45"/>
    </row>
    <row r="213" spans="2:10" x14ac:dyDescent="0.25"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2:10" x14ac:dyDescent="0.25">
      <c r="B214" s="45"/>
      <c r="C214" s="45"/>
      <c r="D214" s="45"/>
      <c r="E214" s="45"/>
      <c r="F214" s="45"/>
      <c r="G214" s="45"/>
      <c r="H214" s="45"/>
      <c r="I214" s="45"/>
      <c r="J214" s="45"/>
    </row>
    <row r="215" spans="2:10" x14ac:dyDescent="0.25">
      <c r="B215" s="45"/>
      <c r="C215" s="45"/>
      <c r="D215" s="45"/>
      <c r="E215" s="45"/>
      <c r="F215" s="45"/>
      <c r="G215" s="45"/>
      <c r="H215" s="45"/>
      <c r="I215" s="45"/>
      <c r="J215" s="45"/>
    </row>
    <row r="216" spans="2:10" x14ac:dyDescent="0.25">
      <c r="B216" s="45"/>
      <c r="C216" s="45"/>
      <c r="D216" s="45"/>
      <c r="E216" s="45"/>
      <c r="F216" s="45"/>
      <c r="G216" s="45"/>
      <c r="H216" s="45"/>
      <c r="I216" s="45"/>
      <c r="J216" s="45"/>
    </row>
    <row r="217" spans="2:10" x14ac:dyDescent="0.25">
      <c r="B217" s="45"/>
      <c r="C217" s="45"/>
      <c r="D217" s="45"/>
      <c r="E217" s="45"/>
      <c r="F217" s="45"/>
      <c r="G217" s="45"/>
      <c r="H217" s="45"/>
      <c r="I217" s="45"/>
      <c r="J217" s="45"/>
    </row>
    <row r="218" spans="2:10" x14ac:dyDescent="0.25"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2:10" x14ac:dyDescent="0.25">
      <c r="B219" s="45"/>
      <c r="C219" s="45"/>
      <c r="D219" s="45"/>
      <c r="E219" s="45"/>
      <c r="F219" s="45"/>
      <c r="G219" s="45"/>
      <c r="H219" s="45"/>
      <c r="I219" s="45"/>
      <c r="J219" s="45"/>
    </row>
    <row r="220" spans="2:10" x14ac:dyDescent="0.25">
      <c r="B220" s="45"/>
      <c r="C220" s="45"/>
      <c r="D220" s="45"/>
      <c r="E220" s="45"/>
      <c r="F220" s="45"/>
      <c r="G220" s="45"/>
      <c r="H220" s="45"/>
      <c r="I220" s="45"/>
      <c r="J220" s="45"/>
    </row>
    <row r="221" spans="2:10" x14ac:dyDescent="0.25">
      <c r="B221" s="45"/>
      <c r="C221" s="45"/>
      <c r="D221" s="45"/>
      <c r="E221" s="45"/>
      <c r="F221" s="45"/>
      <c r="G221" s="45"/>
      <c r="H221" s="45"/>
      <c r="I221" s="45"/>
      <c r="J221" s="45"/>
    </row>
    <row r="222" spans="2:10" x14ac:dyDescent="0.25"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2:10" x14ac:dyDescent="0.25">
      <c r="B223" s="45"/>
      <c r="C223" s="45"/>
      <c r="D223" s="45"/>
      <c r="E223" s="45"/>
      <c r="F223" s="45"/>
      <c r="G223" s="45"/>
      <c r="H223" s="45"/>
      <c r="I223" s="45"/>
      <c r="J223" s="45"/>
    </row>
    <row r="224" spans="2:10" x14ac:dyDescent="0.25">
      <c r="B224" s="45"/>
      <c r="C224" s="45"/>
      <c r="D224" s="45"/>
      <c r="E224" s="45"/>
      <c r="F224" s="45"/>
      <c r="G224" s="45"/>
      <c r="H224" s="45"/>
      <c r="I224" s="45"/>
      <c r="J224" s="45"/>
    </row>
    <row r="225" spans="2:10" x14ac:dyDescent="0.25">
      <c r="B225" s="45"/>
      <c r="C225" s="45"/>
      <c r="D225" s="45"/>
      <c r="E225" s="45"/>
      <c r="F225" s="45"/>
      <c r="G225" s="45"/>
      <c r="H225" s="45"/>
      <c r="I225" s="45"/>
      <c r="J225" s="45"/>
    </row>
    <row r="226" spans="2:10" x14ac:dyDescent="0.25">
      <c r="B226" s="45"/>
      <c r="C226" s="45"/>
      <c r="D226" s="45"/>
      <c r="E226" s="45"/>
      <c r="F226" s="45"/>
      <c r="G226" s="45"/>
      <c r="H226" s="45"/>
      <c r="I226" s="45"/>
      <c r="J226" s="45"/>
    </row>
    <row r="227" spans="2:10" x14ac:dyDescent="0.25">
      <c r="B227" s="45"/>
      <c r="C227" s="45"/>
      <c r="D227" s="45"/>
      <c r="E227" s="45"/>
      <c r="F227" s="45"/>
      <c r="G227" s="45"/>
      <c r="H227" s="45"/>
      <c r="I227" s="45"/>
      <c r="J227" s="45"/>
    </row>
    <row r="228" spans="2:10" x14ac:dyDescent="0.25">
      <c r="B228" s="45"/>
      <c r="C228" s="45"/>
      <c r="D228" s="45"/>
      <c r="E228" s="45"/>
      <c r="F228" s="45"/>
      <c r="G228" s="45"/>
      <c r="H228" s="45"/>
      <c r="I228" s="45"/>
      <c r="J228" s="45"/>
    </row>
    <row r="229" spans="2:10" x14ac:dyDescent="0.25">
      <c r="B229" s="45"/>
      <c r="C229" s="45"/>
      <c r="D229" s="45"/>
      <c r="E229" s="45"/>
      <c r="F229" s="45"/>
      <c r="G229" s="45"/>
      <c r="H229" s="45"/>
      <c r="I229" s="45"/>
      <c r="J229" s="45"/>
    </row>
    <row r="230" spans="2:10" x14ac:dyDescent="0.25">
      <c r="B230" s="45"/>
      <c r="C230" s="45"/>
      <c r="D230" s="45"/>
      <c r="E230" s="45"/>
      <c r="F230" s="45"/>
      <c r="G230" s="45"/>
      <c r="H230" s="45"/>
      <c r="I230" s="45"/>
      <c r="J230" s="45"/>
    </row>
    <row r="231" spans="2:10" x14ac:dyDescent="0.25">
      <c r="B231" s="45"/>
      <c r="C231" s="45"/>
      <c r="D231" s="45"/>
      <c r="E231" s="45"/>
      <c r="F231" s="45"/>
      <c r="G231" s="45"/>
      <c r="H231" s="45"/>
      <c r="I231" s="45"/>
      <c r="J231" s="45"/>
    </row>
    <row r="232" spans="2:10" x14ac:dyDescent="0.25">
      <c r="B232" s="45"/>
      <c r="C232" s="45"/>
      <c r="D232" s="45"/>
      <c r="E232" s="45"/>
      <c r="F232" s="45"/>
      <c r="G232" s="45"/>
      <c r="H232" s="45"/>
      <c r="I232" s="45"/>
      <c r="J232" s="45"/>
    </row>
    <row r="233" spans="2:10" x14ac:dyDescent="0.25">
      <c r="B233" s="45"/>
      <c r="C233" s="45"/>
      <c r="D233" s="45"/>
      <c r="E233" s="45"/>
      <c r="F233" s="45"/>
      <c r="G233" s="45"/>
      <c r="H233" s="45"/>
      <c r="I233" s="45"/>
      <c r="J233" s="45"/>
    </row>
    <row r="234" spans="2:10" x14ac:dyDescent="0.25">
      <c r="B234" s="45"/>
      <c r="C234" s="45"/>
      <c r="D234" s="45"/>
      <c r="E234" s="45"/>
      <c r="F234" s="45"/>
      <c r="G234" s="45"/>
      <c r="H234" s="45"/>
      <c r="I234" s="45"/>
      <c r="J234" s="45"/>
    </row>
    <row r="235" spans="2:10" x14ac:dyDescent="0.25">
      <c r="B235" s="45"/>
      <c r="C235" s="45"/>
      <c r="D235" s="45"/>
      <c r="E235" s="45"/>
      <c r="F235" s="45"/>
      <c r="G235" s="45"/>
      <c r="H235" s="45"/>
      <c r="I235" s="45"/>
      <c r="J235" s="45"/>
    </row>
    <row r="236" spans="2:10" x14ac:dyDescent="0.25">
      <c r="B236" s="45"/>
      <c r="C236" s="45"/>
      <c r="D236" s="45"/>
      <c r="E236" s="45"/>
      <c r="F236" s="45"/>
      <c r="G236" s="45"/>
      <c r="H236" s="45"/>
      <c r="I236" s="45"/>
      <c r="J236" s="45"/>
    </row>
    <row r="237" spans="2:10" x14ac:dyDescent="0.25">
      <c r="B237" s="45"/>
      <c r="C237" s="45"/>
      <c r="D237" s="45"/>
      <c r="E237" s="45"/>
      <c r="F237" s="45"/>
      <c r="G237" s="45"/>
      <c r="H237" s="45"/>
      <c r="I237" s="45"/>
      <c r="J237" s="45"/>
    </row>
    <row r="238" spans="2:10" x14ac:dyDescent="0.25">
      <c r="B238" s="45"/>
      <c r="C238" s="45"/>
      <c r="D238" s="45"/>
      <c r="E238" s="45"/>
      <c r="F238" s="45"/>
      <c r="G238" s="45"/>
      <c r="H238" s="45"/>
      <c r="I238" s="45"/>
      <c r="J238" s="45"/>
    </row>
    <row r="239" spans="2:10" x14ac:dyDescent="0.25">
      <c r="B239" s="45"/>
      <c r="C239" s="45"/>
      <c r="D239" s="45"/>
      <c r="E239" s="45"/>
      <c r="F239" s="45"/>
      <c r="G239" s="45"/>
      <c r="H239" s="45"/>
      <c r="I239" s="45"/>
      <c r="J239" s="45"/>
    </row>
    <row r="240" spans="2:10" x14ac:dyDescent="0.25">
      <c r="B240" s="45"/>
      <c r="C240" s="45"/>
      <c r="D240" s="45"/>
      <c r="E240" s="45"/>
      <c r="F240" s="45"/>
      <c r="G240" s="45"/>
      <c r="H240" s="45"/>
      <c r="I240" s="45"/>
      <c r="J240" s="45"/>
    </row>
    <row r="241" spans="2:10" x14ac:dyDescent="0.25">
      <c r="B241" s="45"/>
      <c r="C241" s="45"/>
      <c r="D241" s="45"/>
      <c r="E241" s="45"/>
      <c r="F241" s="45"/>
      <c r="G241" s="45"/>
      <c r="H241" s="45"/>
      <c r="I241" s="45"/>
      <c r="J241" s="45"/>
    </row>
  </sheetData>
  <phoneticPr fontId="0" type="noConversion"/>
  <pageMargins left="0.7" right="0.7" top="0.78740157499999996" bottom="0.78740157499999996" header="0.3" footer="0.3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zoomScaleNormal="100" workbookViewId="0">
      <selection activeCell="F15" sqref="F15"/>
    </sheetView>
  </sheetViews>
  <sheetFormatPr defaultColWidth="11.42578125" defaultRowHeight="12.75" x14ac:dyDescent="0.2"/>
  <cols>
    <col min="1" max="1" width="15" style="102" customWidth="1"/>
    <col min="2" max="3" width="11.42578125" style="102"/>
    <col min="4" max="4" width="16.7109375" style="102" customWidth="1"/>
    <col min="5" max="5" width="11.42578125" style="102"/>
    <col min="6" max="6" width="9" style="102" customWidth="1"/>
    <col min="7" max="16384" width="11.42578125" style="102"/>
  </cols>
  <sheetData>
    <row r="1" spans="1:12" ht="15.75" x14ac:dyDescent="0.25">
      <c r="A1" s="101" t="s">
        <v>154</v>
      </c>
    </row>
    <row r="3" spans="1:12" x14ac:dyDescent="0.2">
      <c r="A3" s="103" t="s">
        <v>69</v>
      </c>
      <c r="B3" s="104" t="s">
        <v>70</v>
      </c>
      <c r="C3" s="104" t="s">
        <v>71</v>
      </c>
      <c r="D3" s="104" t="s">
        <v>72</v>
      </c>
      <c r="E3" s="103" t="s">
        <v>73</v>
      </c>
      <c r="F3" s="104" t="s">
        <v>74</v>
      </c>
      <c r="H3" s="105"/>
      <c r="I3" s="105"/>
      <c r="J3" s="105"/>
      <c r="K3" s="105"/>
      <c r="L3" s="105"/>
    </row>
    <row r="4" spans="1:12" x14ac:dyDescent="0.2">
      <c r="A4" s="106" t="s">
        <v>75</v>
      </c>
      <c r="B4" s="102">
        <v>2</v>
      </c>
      <c r="C4" s="102">
        <v>6</v>
      </c>
      <c r="D4" s="102">
        <v>1</v>
      </c>
      <c r="E4" s="106">
        <v>0</v>
      </c>
      <c r="F4" s="102">
        <f>SUM(B4:E4)</f>
        <v>9</v>
      </c>
      <c r="H4" s="105"/>
      <c r="I4" s="105"/>
      <c r="J4" s="105"/>
      <c r="K4" s="105"/>
      <c r="L4" s="105"/>
    </row>
    <row r="5" spans="1:12" x14ac:dyDescent="0.2">
      <c r="A5" s="106" t="s">
        <v>76</v>
      </c>
      <c r="B5" s="102">
        <v>1</v>
      </c>
      <c r="C5" s="102">
        <v>0</v>
      </c>
      <c r="D5" s="102">
        <v>2</v>
      </c>
      <c r="E5" s="106">
        <v>5</v>
      </c>
      <c r="F5" s="102">
        <f>SUM(B5:E5)</f>
        <v>8</v>
      </c>
      <c r="H5" s="105"/>
      <c r="I5" s="105"/>
      <c r="J5" s="105"/>
      <c r="K5" s="105"/>
      <c r="L5" s="105"/>
    </row>
    <row r="6" spans="1:12" x14ac:dyDescent="0.2">
      <c r="A6" s="106" t="s">
        <v>77</v>
      </c>
      <c r="B6" s="102">
        <v>0</v>
      </c>
      <c r="C6" s="102">
        <v>1</v>
      </c>
      <c r="D6" s="102">
        <v>1</v>
      </c>
      <c r="E6" s="106">
        <v>1</v>
      </c>
      <c r="F6" s="102">
        <f>SUM(B6:E6)</f>
        <v>3</v>
      </c>
      <c r="H6" s="105"/>
      <c r="I6" s="105"/>
      <c r="J6" s="105"/>
      <c r="K6" s="105"/>
      <c r="L6" s="105"/>
    </row>
    <row r="7" spans="1:12" x14ac:dyDescent="0.2">
      <c r="A7" s="106" t="s">
        <v>158</v>
      </c>
      <c r="B7" s="102">
        <v>7</v>
      </c>
      <c r="C7" s="102">
        <v>0</v>
      </c>
      <c r="D7" s="102">
        <v>1</v>
      </c>
      <c r="E7" s="106">
        <v>0</v>
      </c>
      <c r="F7" s="102">
        <f>SUM(B7:E7)</f>
        <v>8</v>
      </c>
      <c r="H7" s="105"/>
      <c r="I7" s="105"/>
      <c r="J7" s="105"/>
      <c r="K7" s="105"/>
      <c r="L7" s="105"/>
    </row>
    <row r="8" spans="1:12" x14ac:dyDescent="0.2">
      <c r="A8" s="103" t="s">
        <v>78</v>
      </c>
      <c r="B8" s="104">
        <v>1</v>
      </c>
      <c r="C8" s="104">
        <v>1</v>
      </c>
      <c r="D8" s="104">
        <v>1</v>
      </c>
      <c r="E8" s="103">
        <v>2</v>
      </c>
      <c r="F8" s="104">
        <f>SUM(B8:E8)</f>
        <v>5</v>
      </c>
      <c r="H8" s="105"/>
      <c r="I8" s="105"/>
      <c r="J8" s="105"/>
      <c r="K8" s="105"/>
      <c r="L8" s="105"/>
    </row>
    <row r="9" spans="1:12" x14ac:dyDescent="0.2">
      <c r="A9" s="106" t="s">
        <v>74</v>
      </c>
      <c r="B9" s="102">
        <f>SUM(B4:B8)</f>
        <v>11</v>
      </c>
      <c r="C9" s="102">
        <f>SUM(C4:C8)</f>
        <v>8</v>
      </c>
      <c r="D9" s="102">
        <f>SUM(D4:D8)</f>
        <v>6</v>
      </c>
      <c r="E9" s="106">
        <f>SUM(E4:E8)</f>
        <v>8</v>
      </c>
      <c r="F9" s="102">
        <f>SUM(F4:F8)</f>
        <v>33</v>
      </c>
      <c r="H9" s="105"/>
      <c r="I9" s="105"/>
      <c r="J9" s="105"/>
      <c r="K9" s="105"/>
      <c r="L9" s="105"/>
    </row>
    <row r="10" spans="1:12" x14ac:dyDescent="0.2">
      <c r="H10" s="105"/>
      <c r="I10" s="105"/>
      <c r="J10" s="105"/>
      <c r="K10" s="105"/>
      <c r="L10" s="105"/>
    </row>
    <row r="11" spans="1:12" x14ac:dyDescent="0.2">
      <c r="H11" s="105"/>
      <c r="I11" s="105"/>
      <c r="J11" s="105"/>
      <c r="K11" s="105"/>
      <c r="L11" s="105"/>
    </row>
    <row r="12" spans="1:12" ht="15.75" x14ac:dyDescent="0.3">
      <c r="A12" s="102" t="s">
        <v>79</v>
      </c>
      <c r="B12" s="102" t="str">
        <f>B3</f>
        <v>Øk styring</v>
      </c>
      <c r="C12" s="102" t="str">
        <f>C3</f>
        <v>Fin og Inv</v>
      </c>
      <c r="D12" s="102" t="str">
        <f>D3</f>
        <v>Strat, org og led</v>
      </c>
      <c r="E12" s="102" t="str">
        <f>E3</f>
        <v>Markedsf</v>
      </c>
      <c r="H12" s="105"/>
      <c r="I12" s="105"/>
      <c r="J12" s="105"/>
      <c r="K12" s="105"/>
      <c r="L12" s="105"/>
    </row>
    <row r="13" spans="1:12" x14ac:dyDescent="0.2">
      <c r="A13" s="102" t="str">
        <f>A4</f>
        <v>Finans</v>
      </c>
      <c r="B13" s="107">
        <f>B9*$F$4/$F$9</f>
        <v>3</v>
      </c>
      <c r="C13" s="107">
        <f>C9*$F$4/$F$9</f>
        <v>2.1818181818181817</v>
      </c>
      <c r="D13" s="107">
        <f>D9*$F$4/$F$9</f>
        <v>1.6363636363636365</v>
      </c>
      <c r="E13" s="107">
        <f>E9*$F$4/$F$9</f>
        <v>2.1818181818181817</v>
      </c>
      <c r="F13" s="108"/>
      <c r="H13" s="105"/>
      <c r="I13" s="105"/>
      <c r="J13" s="105"/>
      <c r="K13" s="105"/>
      <c r="L13" s="105"/>
    </row>
    <row r="14" spans="1:12" x14ac:dyDescent="0.2">
      <c r="A14" s="102" t="str">
        <f>A5</f>
        <v>Markedsføring</v>
      </c>
      <c r="B14" s="107">
        <f>B9*$F$5/$F$9</f>
        <v>2.6666666666666665</v>
      </c>
      <c r="C14" s="107">
        <f>C9*$F$5/$F$9</f>
        <v>1.9393939393939394</v>
      </c>
      <c r="D14" s="107">
        <f>D9*$F$5/$F$9</f>
        <v>1.4545454545454546</v>
      </c>
      <c r="E14" s="107">
        <f>E9*$F$5/$F$9</f>
        <v>1.9393939393939394</v>
      </c>
      <c r="F14" s="109" t="s">
        <v>159</v>
      </c>
      <c r="H14" s="105"/>
      <c r="I14" s="105"/>
      <c r="J14" s="105"/>
      <c r="K14" s="105"/>
      <c r="L14" s="105"/>
    </row>
    <row r="15" spans="1:12" x14ac:dyDescent="0.2">
      <c r="A15" s="102" t="str">
        <f>A6</f>
        <v>Ledelse</v>
      </c>
      <c r="B15" s="107">
        <f>B9*$F$6/$F$9</f>
        <v>1</v>
      </c>
      <c r="C15" s="107">
        <f>C9*$F$6/$F$9</f>
        <v>0.72727272727272729</v>
      </c>
      <c r="D15" s="107">
        <f>D9*$F$6/$F$9</f>
        <v>0.54545454545454541</v>
      </c>
      <c r="E15" s="107">
        <f>E9*$F$6/$F$9</f>
        <v>0.72727272727272729</v>
      </c>
      <c r="F15" s="109" t="s">
        <v>201</v>
      </c>
      <c r="H15" s="105"/>
      <c r="I15" s="105"/>
      <c r="J15" s="105"/>
      <c r="K15" s="105"/>
      <c r="L15" s="105"/>
    </row>
    <row r="16" spans="1:12" x14ac:dyDescent="0.2">
      <c r="A16" s="102" t="str">
        <f>A7</f>
        <v>Regnskab og rev</v>
      </c>
      <c r="B16" s="107">
        <f>B9*$F$7/$F$9</f>
        <v>2.6666666666666665</v>
      </c>
      <c r="C16" s="107">
        <f>C9*$F$7/$F$9</f>
        <v>1.9393939393939394</v>
      </c>
      <c r="D16" s="107">
        <f>D9*$F$7/$F$9</f>
        <v>1.4545454545454546</v>
      </c>
      <c r="E16" s="107">
        <f>E9*$F$7/$F$9</f>
        <v>1.9393939393939394</v>
      </c>
      <c r="F16" s="108"/>
      <c r="H16" s="105"/>
      <c r="I16" s="105"/>
      <c r="J16" s="105"/>
      <c r="K16" s="105"/>
      <c r="L16" s="105"/>
    </row>
    <row r="17" spans="1:6" x14ac:dyDescent="0.2">
      <c r="A17" s="102" t="str">
        <f>A8</f>
        <v>Salg</v>
      </c>
      <c r="B17" s="107">
        <f>B9*$F$8/$F$9</f>
        <v>1.6666666666666667</v>
      </c>
      <c r="C17" s="107">
        <f>C9*$F$8/$F$9</f>
        <v>1.2121212121212122</v>
      </c>
      <c r="D17" s="107">
        <f>D9*$F$8/$F$9</f>
        <v>0.90909090909090906</v>
      </c>
      <c r="E17" s="107">
        <f>E9*$F$8/$F$9</f>
        <v>1.2121212121212122</v>
      </c>
      <c r="F17" s="108"/>
    </row>
    <row r="18" spans="1:6" x14ac:dyDescent="0.2">
      <c r="B18" s="105"/>
      <c r="C18" s="105"/>
      <c r="D18" s="105"/>
      <c r="E18" s="105"/>
      <c r="F18" s="105"/>
    </row>
    <row r="21" spans="1:6" x14ac:dyDescent="0.2">
      <c r="B21" s="110"/>
      <c r="C21" s="110"/>
      <c r="D21" s="110"/>
      <c r="E21" s="110"/>
    </row>
    <row r="22" spans="1:6" x14ac:dyDescent="0.2">
      <c r="B22" s="110"/>
      <c r="C22" s="110"/>
      <c r="D22" s="110"/>
      <c r="E22" s="110"/>
    </row>
    <row r="23" spans="1:6" x14ac:dyDescent="0.2">
      <c r="B23" s="110"/>
      <c r="C23" s="110"/>
      <c r="D23" s="110"/>
      <c r="E23" s="110"/>
    </row>
    <row r="24" spans="1:6" x14ac:dyDescent="0.2">
      <c r="B24" s="110"/>
      <c r="C24" s="110"/>
      <c r="D24" s="110"/>
      <c r="E24" s="110"/>
    </row>
    <row r="25" spans="1:6" x14ac:dyDescent="0.2">
      <c r="B25" s="110"/>
      <c r="C25" s="110"/>
      <c r="D25" s="110"/>
      <c r="E25" s="110"/>
    </row>
    <row r="27" spans="1:6" x14ac:dyDescent="0.2">
      <c r="B27" s="111"/>
      <c r="D27" s="111"/>
      <c r="E27" s="112"/>
    </row>
    <row r="28" spans="1:6" x14ac:dyDescent="0.2">
      <c r="B28" s="113"/>
      <c r="D28" s="111"/>
      <c r="E28" s="112"/>
    </row>
    <row r="30" spans="1:6" x14ac:dyDescent="0.2">
      <c r="D30" s="114"/>
      <c r="E30" s="112"/>
    </row>
    <row r="31" spans="1:6" x14ac:dyDescent="0.2">
      <c r="E31" s="112"/>
    </row>
    <row r="32" spans="1:6" x14ac:dyDescent="0.2">
      <c r="D32" s="114"/>
      <c r="E32" s="112"/>
    </row>
    <row r="33" spans="2:5" x14ac:dyDescent="0.2">
      <c r="E33" s="112"/>
    </row>
    <row r="34" spans="2:5" x14ac:dyDescent="0.2">
      <c r="D34" s="115"/>
      <c r="E34" s="116"/>
    </row>
    <row r="36" spans="2:5" ht="18" x14ac:dyDescent="0.25">
      <c r="B36" s="117"/>
    </row>
    <row r="38" spans="2:5" x14ac:dyDescent="0.2">
      <c r="D38" s="114"/>
      <c r="E38" s="118"/>
    </row>
  </sheetData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workbookViewId="0">
      <selection activeCell="A29" sqref="A29"/>
    </sheetView>
  </sheetViews>
  <sheetFormatPr defaultColWidth="11.42578125" defaultRowHeight="15" x14ac:dyDescent="0.25"/>
  <cols>
    <col min="1" max="1" width="17.28515625" customWidth="1"/>
    <col min="5" max="5" width="10.5703125" customWidth="1"/>
  </cols>
  <sheetData>
    <row r="1" spans="1:9" x14ac:dyDescent="0.25">
      <c r="A1" s="90" t="s">
        <v>155</v>
      </c>
    </row>
    <row r="2" spans="1:9" x14ac:dyDescent="0.25">
      <c r="E2" t="s">
        <v>64</v>
      </c>
    </row>
    <row r="3" spans="1:9" x14ac:dyDescent="0.25">
      <c r="B3" t="s">
        <v>156</v>
      </c>
      <c r="C3" t="s">
        <v>160</v>
      </c>
    </row>
    <row r="4" spans="1:9" ht="18" x14ac:dyDescent="0.35">
      <c r="B4">
        <v>281</v>
      </c>
      <c r="C4">
        <v>125</v>
      </c>
      <c r="E4" s="6" t="s">
        <v>65</v>
      </c>
      <c r="F4">
        <f>COUNT(B4:B15)-1</f>
        <v>10</v>
      </c>
    </row>
    <row r="5" spans="1:9" ht="18" x14ac:dyDescent="0.35">
      <c r="B5">
        <v>289</v>
      </c>
      <c r="C5">
        <v>117</v>
      </c>
      <c r="E5" s="6" t="s">
        <v>66</v>
      </c>
      <c r="F5">
        <f>COUNT(C4:C13)-1</f>
        <v>9</v>
      </c>
    </row>
    <row r="6" spans="1:9" x14ac:dyDescent="0.25">
      <c r="B6">
        <v>287</v>
      </c>
      <c r="C6">
        <v>110</v>
      </c>
      <c r="G6" t="s">
        <v>67</v>
      </c>
    </row>
    <row r="7" spans="1:9" x14ac:dyDescent="0.25">
      <c r="B7">
        <v>282</v>
      </c>
      <c r="C7">
        <v>131</v>
      </c>
      <c r="E7" t="s">
        <v>61</v>
      </c>
      <c r="G7" s="95">
        <f>FINV(H7,$F$5,$F$4)</f>
        <v>3.0203829470213761</v>
      </c>
      <c r="H7" s="93">
        <v>0.05</v>
      </c>
      <c r="I7" t="s">
        <v>202</v>
      </c>
    </row>
    <row r="8" spans="1:9" x14ac:dyDescent="0.25">
      <c r="B8">
        <v>277</v>
      </c>
      <c r="C8">
        <v>119</v>
      </c>
      <c r="E8" s="92">
        <f>C17/B17</f>
        <v>3.736670106639147</v>
      </c>
      <c r="G8" s="95">
        <f>FINV(H8,$F$5,$F$4)</f>
        <v>4.9424206520886091</v>
      </c>
      <c r="H8" s="93">
        <v>0.01</v>
      </c>
      <c r="I8" t="s">
        <v>202</v>
      </c>
    </row>
    <row r="9" spans="1:9" x14ac:dyDescent="0.25">
      <c r="B9">
        <v>290</v>
      </c>
      <c r="C9">
        <v>108</v>
      </c>
    </row>
    <row r="10" spans="1:9" x14ac:dyDescent="0.25">
      <c r="B10">
        <v>288</v>
      </c>
      <c r="C10">
        <v>128</v>
      </c>
      <c r="E10" t="s">
        <v>116</v>
      </c>
    </row>
    <row r="11" spans="1:9" x14ac:dyDescent="0.25">
      <c r="B11">
        <v>275</v>
      </c>
      <c r="C11">
        <v>119</v>
      </c>
      <c r="E11" s="94">
        <f>FDIST(E8,F5,F4)</f>
        <v>2.5927908679841793E-2</v>
      </c>
    </row>
    <row r="12" spans="1:9" x14ac:dyDescent="0.25">
      <c r="B12">
        <v>283</v>
      </c>
      <c r="C12">
        <v>101</v>
      </c>
    </row>
    <row r="13" spans="1:9" x14ac:dyDescent="0.25">
      <c r="B13">
        <v>286</v>
      </c>
      <c r="C13">
        <v>122</v>
      </c>
    </row>
    <row r="14" spans="1:9" x14ac:dyDescent="0.25">
      <c r="B14">
        <v>285</v>
      </c>
    </row>
    <row r="16" spans="1:9" x14ac:dyDescent="0.25">
      <c r="E16" s="92"/>
    </row>
    <row r="17" spans="1:3" x14ac:dyDescent="0.25">
      <c r="A17" t="s">
        <v>63</v>
      </c>
      <c r="B17">
        <f>VAR(B4:B14)</f>
        <v>23.490909090909089</v>
      </c>
      <c r="C17">
        <f>VAR(C4:C13)</f>
        <v>87.777777777777771</v>
      </c>
    </row>
    <row r="20" spans="1:3" x14ac:dyDescent="0.25">
      <c r="A20" t="s">
        <v>157</v>
      </c>
    </row>
    <row r="21" spans="1:3" ht="15.75" thickBot="1" x14ac:dyDescent="0.3"/>
    <row r="22" spans="1:3" x14ac:dyDescent="0.25">
      <c r="A22" s="100"/>
      <c r="B22" s="100" t="s">
        <v>10</v>
      </c>
      <c r="C22" s="100" t="s">
        <v>11</v>
      </c>
    </row>
    <row r="23" spans="1:3" x14ac:dyDescent="0.25">
      <c r="A23" s="19" t="s">
        <v>106</v>
      </c>
      <c r="B23" s="19">
        <v>283.90909090909093</v>
      </c>
      <c r="C23" s="19">
        <v>118</v>
      </c>
    </row>
    <row r="24" spans="1:3" x14ac:dyDescent="0.25">
      <c r="A24" s="19" t="s">
        <v>12</v>
      </c>
      <c r="B24" s="19">
        <v>23.490909090905916</v>
      </c>
      <c r="C24" s="19">
        <v>87.777777777777771</v>
      </c>
    </row>
    <row r="25" spans="1:3" x14ac:dyDescent="0.25">
      <c r="A25" s="19" t="s">
        <v>123</v>
      </c>
      <c r="B25" s="19">
        <v>11</v>
      </c>
      <c r="C25" s="19">
        <v>10</v>
      </c>
    </row>
    <row r="26" spans="1:3" x14ac:dyDescent="0.25">
      <c r="A26" s="19" t="s">
        <v>13</v>
      </c>
      <c r="B26" s="19">
        <v>10</v>
      </c>
      <c r="C26" s="19">
        <v>9</v>
      </c>
    </row>
    <row r="27" spans="1:3" x14ac:dyDescent="0.25">
      <c r="A27" s="19" t="s">
        <v>29</v>
      </c>
      <c r="B27" s="19">
        <v>0.2676179516685484</v>
      </c>
      <c r="C27" s="19"/>
    </row>
    <row r="28" spans="1:3" x14ac:dyDescent="0.25">
      <c r="A28" s="19" t="s">
        <v>35</v>
      </c>
      <c r="B28" s="19">
        <v>2.5927908677946032E-2</v>
      </c>
      <c r="C28" s="19"/>
    </row>
    <row r="29" spans="1:3" ht="15.75" thickBot="1" x14ac:dyDescent="0.3">
      <c r="A29" s="22" t="s">
        <v>36</v>
      </c>
      <c r="B29" s="22">
        <v>0.33108384516189582</v>
      </c>
      <c r="C29" s="22"/>
    </row>
  </sheetData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zoomScale="85" zoomScaleNormal="85" workbookViewId="0">
      <selection activeCell="E23" sqref="E23"/>
    </sheetView>
  </sheetViews>
  <sheetFormatPr defaultColWidth="11.42578125" defaultRowHeight="15" x14ac:dyDescent="0.25"/>
  <cols>
    <col min="1" max="1" width="17.7109375" customWidth="1"/>
    <col min="4" max="5" width="11.5703125" bestFit="1" customWidth="1"/>
  </cols>
  <sheetData>
    <row r="1" spans="1:7" x14ac:dyDescent="0.25">
      <c r="A1" s="1" t="s">
        <v>161</v>
      </c>
    </row>
    <row r="3" spans="1:7" x14ac:dyDescent="0.25">
      <c r="B3" s="35" t="s">
        <v>162</v>
      </c>
      <c r="C3" s="36" t="s">
        <v>163</v>
      </c>
    </row>
    <row r="4" spans="1:7" x14ac:dyDescent="0.25">
      <c r="B4" s="37">
        <v>0.8</v>
      </c>
      <c r="C4" s="6">
        <v>0.79</v>
      </c>
      <c r="F4" s="12"/>
      <c r="G4" s="12"/>
    </row>
    <row r="5" spans="1:7" x14ac:dyDescent="0.25">
      <c r="B5" s="37">
        <v>0.76</v>
      </c>
      <c r="C5" s="6">
        <v>0.74</v>
      </c>
      <c r="F5" s="12"/>
      <c r="G5" s="12"/>
    </row>
    <row r="6" spans="1:7" x14ac:dyDescent="0.25">
      <c r="B6" s="37">
        <v>0.75</v>
      </c>
      <c r="C6" s="6">
        <v>0.77</v>
      </c>
      <c r="F6" s="12"/>
      <c r="G6" s="12"/>
    </row>
    <row r="7" spans="1:7" x14ac:dyDescent="0.25">
      <c r="B7" s="37">
        <v>0.69</v>
      </c>
      <c r="C7" s="6">
        <v>0.76</v>
      </c>
      <c r="F7" s="12"/>
      <c r="G7" s="12"/>
    </row>
    <row r="8" spans="1:7" x14ac:dyDescent="0.25">
      <c r="B8" s="37">
        <v>0.75</v>
      </c>
      <c r="C8" s="6">
        <v>0.73</v>
      </c>
      <c r="F8" s="12"/>
      <c r="G8" s="12"/>
    </row>
    <row r="9" spans="1:7" x14ac:dyDescent="0.25">
      <c r="B9" s="37">
        <v>0.72</v>
      </c>
      <c r="C9" s="6">
        <v>0.73</v>
      </c>
      <c r="F9" s="12"/>
      <c r="G9" s="12"/>
    </row>
    <row r="10" spans="1:7" x14ac:dyDescent="0.25">
      <c r="B10" s="37">
        <v>0.79</v>
      </c>
      <c r="C10" s="6">
        <v>0.77</v>
      </c>
      <c r="F10" s="12"/>
      <c r="G10" s="12"/>
    </row>
    <row r="11" spans="1:7" x14ac:dyDescent="0.25">
      <c r="B11" s="37">
        <v>0.71</v>
      </c>
      <c r="C11" s="6">
        <v>0.75</v>
      </c>
      <c r="F11" s="12"/>
      <c r="G11" s="12"/>
    </row>
    <row r="12" spans="1:7" x14ac:dyDescent="0.25">
      <c r="B12" s="37">
        <v>0.79</v>
      </c>
      <c r="C12" s="6">
        <v>0.74</v>
      </c>
      <c r="F12" s="12"/>
      <c r="G12" s="12"/>
    </row>
    <row r="13" spans="1:7" x14ac:dyDescent="0.25">
      <c r="B13" s="37">
        <v>0.76</v>
      </c>
      <c r="C13" s="6">
        <v>0.76</v>
      </c>
      <c r="F13" s="12"/>
      <c r="G13" s="12"/>
    </row>
    <row r="14" spans="1:7" x14ac:dyDescent="0.25">
      <c r="B14" s="37">
        <v>0.73</v>
      </c>
      <c r="C14" s="6">
        <v>0.73</v>
      </c>
      <c r="F14" s="12"/>
      <c r="G14" s="12"/>
    </row>
    <row r="15" spans="1:7" x14ac:dyDescent="0.25">
      <c r="B15" s="37">
        <v>0.75</v>
      </c>
      <c r="C15" s="6">
        <v>0.77</v>
      </c>
      <c r="F15" s="12"/>
      <c r="G15" s="12"/>
    </row>
    <row r="16" spans="1:7" x14ac:dyDescent="0.25">
      <c r="B16" s="37">
        <v>0.76</v>
      </c>
      <c r="C16" s="6"/>
      <c r="F16" s="12"/>
      <c r="G16" s="12"/>
    </row>
    <row r="17" spans="1:7" x14ac:dyDescent="0.25">
      <c r="B17" s="37">
        <v>0.77</v>
      </c>
      <c r="C17" s="6"/>
      <c r="F17" s="12"/>
      <c r="G17" s="12"/>
    </row>
    <row r="18" spans="1:7" x14ac:dyDescent="0.25">
      <c r="B18" s="7"/>
      <c r="C18" s="6"/>
      <c r="G18" s="12"/>
    </row>
    <row r="19" spans="1:7" ht="17.25" x14ac:dyDescent="0.25">
      <c r="A19" s="26" t="s">
        <v>43</v>
      </c>
      <c r="B19" s="24">
        <f>STDEV(B4:B17)</f>
        <v>3.1422327051996629E-2</v>
      </c>
      <c r="C19" s="24">
        <f>STDEV(C4:C15)</f>
        <v>1.9694638556693254E-2</v>
      </c>
      <c r="D19" s="12"/>
      <c r="G19" s="12"/>
    </row>
    <row r="20" spans="1:7" x14ac:dyDescent="0.25">
      <c r="B20" s="6"/>
      <c r="C20" s="6"/>
      <c r="D20" s="12"/>
      <c r="G20" s="12"/>
    </row>
    <row r="22" spans="1:7" x14ac:dyDescent="0.25">
      <c r="A22" t="s">
        <v>124</v>
      </c>
      <c r="E22" t="s">
        <v>203</v>
      </c>
    </row>
    <row r="23" spans="1:7" ht="15.75" thickBot="1" x14ac:dyDescent="0.3">
      <c r="E23" t="s">
        <v>164</v>
      </c>
    </row>
    <row r="24" spans="1:7" x14ac:dyDescent="0.25">
      <c r="A24" s="18"/>
      <c r="B24" s="18" t="s">
        <v>10</v>
      </c>
      <c r="C24" s="18" t="s">
        <v>11</v>
      </c>
    </row>
    <row r="25" spans="1:7" x14ac:dyDescent="0.25">
      <c r="A25" s="19" t="s">
        <v>106</v>
      </c>
      <c r="B25" s="20">
        <v>0.75214285714285711</v>
      </c>
      <c r="C25" s="20">
        <v>0.7533333333333333</v>
      </c>
    </row>
    <row r="26" spans="1:7" x14ac:dyDescent="0.25">
      <c r="A26" s="19" t="s">
        <v>12</v>
      </c>
      <c r="B26" s="20">
        <v>9.8736263736282515E-4</v>
      </c>
      <c r="C26" s="20">
        <v>3.8787878787878861E-4</v>
      </c>
    </row>
    <row r="27" spans="1:7" x14ac:dyDescent="0.25">
      <c r="A27" s="19" t="s">
        <v>123</v>
      </c>
      <c r="B27" s="19">
        <v>14</v>
      </c>
      <c r="C27" s="19">
        <v>12</v>
      </c>
    </row>
    <row r="28" spans="1:7" x14ac:dyDescent="0.25">
      <c r="A28" s="19" t="s">
        <v>13</v>
      </c>
      <c r="B28" s="19">
        <v>13</v>
      </c>
      <c r="C28" s="19">
        <v>11</v>
      </c>
    </row>
    <row r="29" spans="1:7" x14ac:dyDescent="0.25">
      <c r="A29" s="19" t="s">
        <v>29</v>
      </c>
      <c r="B29" s="20">
        <v>2.5455442994510289</v>
      </c>
      <c r="C29" s="19"/>
    </row>
    <row r="30" spans="1:7" x14ac:dyDescent="0.25">
      <c r="A30" s="19" t="s">
        <v>35</v>
      </c>
      <c r="B30" s="20">
        <v>6.4543949439108655E-2</v>
      </c>
      <c r="C30" s="19"/>
    </row>
    <row r="31" spans="1:7" ht="15.75" thickBot="1" x14ac:dyDescent="0.3">
      <c r="A31" s="22" t="s">
        <v>36</v>
      </c>
      <c r="B31" s="23">
        <v>2.7614174419635233</v>
      </c>
      <c r="C31" s="22"/>
    </row>
  </sheetData>
  <phoneticPr fontId="0" type="noConversion"/>
  <pageMargins left="0.7" right="0.7" top="0.78740157499999996" bottom="0.78740157499999996" header="0.3" footer="0.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zoomScale="85" zoomScaleNormal="85" workbookViewId="0">
      <selection activeCell="F21" sqref="F21"/>
    </sheetView>
  </sheetViews>
  <sheetFormatPr defaultColWidth="11.42578125" defaultRowHeight="15" x14ac:dyDescent="0.25"/>
  <cols>
    <col min="1" max="1" width="16" customWidth="1"/>
    <col min="4" max="4" width="13.28515625" customWidth="1"/>
    <col min="7" max="7" width="14.28515625" customWidth="1"/>
  </cols>
  <sheetData>
    <row r="1" spans="1:8" x14ac:dyDescent="0.25">
      <c r="A1" s="1" t="s">
        <v>165</v>
      </c>
    </row>
    <row r="3" spans="1:8" x14ac:dyDescent="0.25">
      <c r="A3" s="6"/>
      <c r="B3" s="6"/>
      <c r="C3" s="6"/>
      <c r="D3" s="6"/>
      <c r="E3" s="6"/>
      <c r="F3" s="6"/>
      <c r="G3" s="6"/>
      <c r="H3" s="6"/>
    </row>
    <row r="4" spans="1:8" x14ac:dyDescent="0.25">
      <c r="A4" s="6"/>
      <c r="B4" s="6">
        <v>1</v>
      </c>
      <c r="C4" s="6">
        <v>2</v>
      </c>
      <c r="D4" s="6">
        <v>3</v>
      </c>
      <c r="E4" s="6">
        <v>4</v>
      </c>
      <c r="F4" s="6">
        <v>5</v>
      </c>
      <c r="G4" s="6" t="s">
        <v>106</v>
      </c>
      <c r="H4" s="6"/>
    </row>
    <row r="5" spans="1:8" x14ac:dyDescent="0.25">
      <c r="A5" s="6" t="s">
        <v>44</v>
      </c>
      <c r="B5" s="38">
        <v>74</v>
      </c>
      <c r="C5" s="38">
        <v>78</v>
      </c>
      <c r="D5" s="38">
        <v>76</v>
      </c>
      <c r="E5" s="38">
        <v>80</v>
      </c>
      <c r="F5" s="38">
        <v>76</v>
      </c>
      <c r="G5" s="16">
        <f>AVERAGE(B5:F5)</f>
        <v>76.8</v>
      </c>
      <c r="H5" s="6"/>
    </row>
    <row r="6" spans="1:8" x14ac:dyDescent="0.25">
      <c r="A6" s="6" t="s">
        <v>45</v>
      </c>
      <c r="B6" s="38">
        <v>72</v>
      </c>
      <c r="C6" s="38">
        <v>76</v>
      </c>
      <c r="D6" s="38">
        <v>73</v>
      </c>
      <c r="E6" s="38"/>
      <c r="F6" s="38"/>
      <c r="G6" s="16">
        <f>AVERAGE(B6:D6)</f>
        <v>73.666666666666671</v>
      </c>
      <c r="H6" s="6"/>
    </row>
    <row r="7" spans="1:8" x14ac:dyDescent="0.25">
      <c r="A7" s="6" t="s">
        <v>46</v>
      </c>
      <c r="B7" s="38">
        <v>76</v>
      </c>
      <c r="C7" s="38">
        <v>76</v>
      </c>
      <c r="D7" s="38">
        <v>78</v>
      </c>
      <c r="E7" s="38">
        <v>73</v>
      </c>
      <c r="F7" s="38"/>
      <c r="G7" s="16">
        <f>AVERAGE(B7:E7)</f>
        <v>75.75</v>
      </c>
      <c r="H7" s="6"/>
    </row>
    <row r="8" spans="1:8" x14ac:dyDescent="0.25">
      <c r="A8" s="6"/>
      <c r="B8" s="6"/>
      <c r="C8" s="6"/>
      <c r="D8" s="6"/>
      <c r="E8" s="6"/>
      <c r="F8" s="6"/>
      <c r="G8" s="6"/>
      <c r="H8" s="6"/>
    </row>
    <row r="9" spans="1:8" x14ac:dyDescent="0.25">
      <c r="A9" s="6"/>
      <c r="B9" s="6"/>
      <c r="C9" s="6"/>
      <c r="D9" s="6"/>
      <c r="E9" s="6"/>
      <c r="F9" s="6"/>
      <c r="G9" s="6"/>
      <c r="H9" s="6"/>
    </row>
    <row r="10" spans="1:8" x14ac:dyDescent="0.25">
      <c r="A10" t="s">
        <v>19</v>
      </c>
      <c r="H10" s="6"/>
    </row>
    <row r="11" spans="1:8" x14ac:dyDescent="0.25">
      <c r="H11" s="6"/>
    </row>
    <row r="12" spans="1:8" ht="15.75" thickBot="1" x14ac:dyDescent="0.3">
      <c r="A12" t="s">
        <v>20</v>
      </c>
    </row>
    <row r="13" spans="1:8" x14ac:dyDescent="0.25">
      <c r="A13" s="18" t="s">
        <v>21</v>
      </c>
      <c r="B13" s="18" t="s">
        <v>166</v>
      </c>
      <c r="C13" s="18" t="s">
        <v>22</v>
      </c>
      <c r="D13" s="18" t="s">
        <v>106</v>
      </c>
      <c r="E13" s="18" t="s">
        <v>12</v>
      </c>
    </row>
    <row r="14" spans="1:8" x14ac:dyDescent="0.25">
      <c r="A14" s="39" t="s">
        <v>23</v>
      </c>
      <c r="B14" s="39">
        <v>5</v>
      </c>
      <c r="C14" s="39">
        <v>384</v>
      </c>
      <c r="D14" s="40">
        <v>76.8</v>
      </c>
      <c r="E14" s="40">
        <v>5.1999999999998181</v>
      </c>
    </row>
    <row r="15" spans="1:8" x14ac:dyDescent="0.25">
      <c r="A15" s="39" t="s">
        <v>24</v>
      </c>
      <c r="B15" s="39">
        <v>3</v>
      </c>
      <c r="C15" s="39">
        <v>221</v>
      </c>
      <c r="D15" s="40">
        <v>73.666666666666671</v>
      </c>
      <c r="E15" s="40">
        <v>4.3333333333330302</v>
      </c>
    </row>
    <row r="16" spans="1:8" ht="15.75" thickBot="1" x14ac:dyDescent="0.3">
      <c r="A16" s="41" t="s">
        <v>25</v>
      </c>
      <c r="B16" s="41">
        <v>4</v>
      </c>
      <c r="C16" s="41">
        <v>303</v>
      </c>
      <c r="D16" s="42">
        <v>75.75</v>
      </c>
      <c r="E16" s="42">
        <v>4.25</v>
      </c>
    </row>
    <row r="19" spans="1:7" ht="15.75" thickBot="1" x14ac:dyDescent="0.3">
      <c r="A19" t="s">
        <v>26</v>
      </c>
    </row>
    <row r="20" spans="1:7" x14ac:dyDescent="0.25">
      <c r="A20" s="18" t="s">
        <v>167</v>
      </c>
      <c r="B20" s="18" t="s">
        <v>27</v>
      </c>
      <c r="C20" s="18" t="s">
        <v>13</v>
      </c>
      <c r="D20" s="18" t="s">
        <v>28</v>
      </c>
      <c r="E20" s="18" t="s">
        <v>29</v>
      </c>
      <c r="F20" s="18" t="s">
        <v>170</v>
      </c>
      <c r="G20" s="18" t="s">
        <v>31</v>
      </c>
    </row>
    <row r="21" spans="1:7" x14ac:dyDescent="0.25">
      <c r="A21" s="19" t="s">
        <v>168</v>
      </c>
      <c r="B21" s="40">
        <v>18.449999999999989</v>
      </c>
      <c r="C21" s="43">
        <v>2</v>
      </c>
      <c r="D21" s="40">
        <v>9.2249999999999943</v>
      </c>
      <c r="E21" s="40">
        <v>1.9666403474141323</v>
      </c>
      <c r="F21" s="40">
        <v>0.19561498814558451</v>
      </c>
      <c r="G21" s="40">
        <v>4.2564947291425614</v>
      </c>
    </row>
    <row r="22" spans="1:7" x14ac:dyDescent="0.25">
      <c r="A22" s="19" t="s">
        <v>169</v>
      </c>
      <c r="B22" s="40">
        <v>42.216666666666669</v>
      </c>
      <c r="C22" s="43">
        <v>9</v>
      </c>
      <c r="D22" s="40">
        <v>4.6907407407407407</v>
      </c>
      <c r="E22" s="40"/>
      <c r="F22" s="40"/>
      <c r="G22" s="40"/>
    </row>
    <row r="23" spans="1:7" x14ac:dyDescent="0.25">
      <c r="A23" s="19"/>
      <c r="B23" s="40"/>
      <c r="C23" s="43"/>
      <c r="D23" s="40"/>
      <c r="E23" s="40"/>
      <c r="F23" s="40"/>
      <c r="G23" s="40"/>
    </row>
    <row r="24" spans="1:7" ht="15.75" thickBot="1" x14ac:dyDescent="0.3">
      <c r="A24" s="22" t="s">
        <v>32</v>
      </c>
      <c r="B24" s="42">
        <v>60.666666666666657</v>
      </c>
      <c r="C24" s="44">
        <v>11</v>
      </c>
      <c r="D24" s="42"/>
      <c r="E24" s="42"/>
      <c r="F24" s="42"/>
      <c r="G24" s="42"/>
    </row>
  </sheetData>
  <phoneticPr fontId="0" type="noConversion"/>
  <pageMargins left="0.7" right="0.7" top="0.78740157499999996" bottom="0.78740157499999996" header="0.3" footer="0.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A5" sqref="A5"/>
    </sheetView>
  </sheetViews>
  <sheetFormatPr defaultColWidth="11.42578125" defaultRowHeight="15" x14ac:dyDescent="0.25"/>
  <cols>
    <col min="1" max="1" width="18.42578125" customWidth="1"/>
    <col min="4" max="4" width="13.85546875" customWidth="1"/>
    <col min="5" max="5" width="12.5703125" customWidth="1"/>
  </cols>
  <sheetData>
    <row r="1" spans="1:5" x14ac:dyDescent="0.25">
      <c r="A1" s="90" t="s">
        <v>171</v>
      </c>
    </row>
    <row r="2" spans="1:5" x14ac:dyDescent="0.25">
      <c r="B2" t="s">
        <v>173</v>
      </c>
    </row>
    <row r="3" spans="1:5" x14ac:dyDescent="0.25">
      <c r="B3">
        <v>1</v>
      </c>
      <c r="C3">
        <v>2</v>
      </c>
      <c r="D3">
        <v>3</v>
      </c>
    </row>
    <row r="4" spans="1:5" x14ac:dyDescent="0.25">
      <c r="A4" t="s">
        <v>172</v>
      </c>
      <c r="B4">
        <v>254</v>
      </c>
      <c r="C4">
        <v>273</v>
      </c>
      <c r="D4">
        <v>293</v>
      </c>
    </row>
    <row r="5" spans="1:5" x14ac:dyDescent="0.25">
      <c r="A5" t="s">
        <v>204</v>
      </c>
      <c r="B5">
        <v>260</v>
      </c>
      <c r="C5">
        <v>250</v>
      </c>
      <c r="D5">
        <v>288</v>
      </c>
    </row>
    <row r="6" spans="1:5" x14ac:dyDescent="0.25">
      <c r="A6" s="126" t="s">
        <v>91</v>
      </c>
      <c r="B6">
        <v>255</v>
      </c>
      <c r="C6">
        <v>263</v>
      </c>
      <c r="D6">
        <v>275</v>
      </c>
    </row>
    <row r="7" spans="1:5" x14ac:dyDescent="0.25">
      <c r="B7">
        <v>254</v>
      </c>
      <c r="C7">
        <v>251</v>
      </c>
      <c r="D7">
        <v>290</v>
      </c>
    </row>
    <row r="8" spans="1:5" x14ac:dyDescent="0.25">
      <c r="B8">
        <v>257</v>
      </c>
      <c r="C8">
        <v>268</v>
      </c>
      <c r="D8">
        <v>282</v>
      </c>
    </row>
    <row r="9" spans="1:5" x14ac:dyDescent="0.25">
      <c r="B9">
        <v>258</v>
      </c>
      <c r="C9">
        <v>272</v>
      </c>
      <c r="D9">
        <v>279</v>
      </c>
    </row>
    <row r="11" spans="1:5" x14ac:dyDescent="0.25">
      <c r="A11" t="s">
        <v>19</v>
      </c>
    </row>
    <row r="13" spans="1:5" ht="15.75" thickBot="1" x14ac:dyDescent="0.3">
      <c r="A13" t="s">
        <v>20</v>
      </c>
    </row>
    <row r="14" spans="1:5" x14ac:dyDescent="0.25">
      <c r="A14" s="100" t="s">
        <v>21</v>
      </c>
      <c r="B14" s="100" t="s">
        <v>166</v>
      </c>
      <c r="C14" s="100" t="s">
        <v>22</v>
      </c>
      <c r="D14" s="100" t="s">
        <v>106</v>
      </c>
      <c r="E14" s="100" t="s">
        <v>12</v>
      </c>
    </row>
    <row r="15" spans="1:5" x14ac:dyDescent="0.25">
      <c r="A15" s="19" t="s">
        <v>80</v>
      </c>
      <c r="B15" s="19">
        <v>6</v>
      </c>
      <c r="C15" s="19">
        <v>1538</v>
      </c>
      <c r="D15" s="19">
        <v>256.33333333333297</v>
      </c>
      <c r="E15" s="19">
        <v>5.8666666666627858</v>
      </c>
    </row>
    <row r="16" spans="1:5" x14ac:dyDescent="0.25">
      <c r="A16" s="19" t="s">
        <v>81</v>
      </c>
      <c r="B16" s="19">
        <v>6</v>
      </c>
      <c r="C16" s="19">
        <v>1577</v>
      </c>
      <c r="D16" s="19">
        <v>262.83333333333331</v>
      </c>
      <c r="E16" s="19">
        <v>103.76666666666279</v>
      </c>
    </row>
    <row r="17" spans="1:7" ht="15.75" thickBot="1" x14ac:dyDescent="0.3">
      <c r="A17" s="22" t="s">
        <v>82</v>
      </c>
      <c r="B17" s="22">
        <v>6</v>
      </c>
      <c r="C17" s="22">
        <v>1707</v>
      </c>
      <c r="D17" s="22">
        <v>284.5</v>
      </c>
      <c r="E17" s="22">
        <v>48.3</v>
      </c>
    </row>
    <row r="20" spans="1:7" ht="15.75" thickBot="1" x14ac:dyDescent="0.3">
      <c r="A20" t="s">
        <v>26</v>
      </c>
    </row>
    <row r="21" spans="1:7" x14ac:dyDescent="0.25">
      <c r="A21" s="100" t="s">
        <v>167</v>
      </c>
      <c r="B21" s="100" t="s">
        <v>27</v>
      </c>
      <c r="C21" s="100" t="s">
        <v>13</v>
      </c>
      <c r="D21" s="100" t="s">
        <v>28</v>
      </c>
      <c r="E21" s="100" t="s">
        <v>29</v>
      </c>
      <c r="F21" s="100" t="s">
        <v>170</v>
      </c>
      <c r="G21" s="100" t="s">
        <v>31</v>
      </c>
    </row>
    <row r="22" spans="1:7" x14ac:dyDescent="0.25">
      <c r="A22" s="19" t="s">
        <v>168</v>
      </c>
      <c r="B22" s="19">
        <v>2610.1111111111118</v>
      </c>
      <c r="C22" s="19">
        <v>2</v>
      </c>
      <c r="D22" s="19">
        <v>1305.0555555555559</v>
      </c>
      <c r="E22" s="19">
        <v>24.789995778809633</v>
      </c>
      <c r="F22" s="19">
        <v>1.7577194710559787E-5</v>
      </c>
      <c r="G22" s="19">
        <v>3.6823203437250074</v>
      </c>
    </row>
    <row r="23" spans="1:7" x14ac:dyDescent="0.25">
      <c r="A23" s="19" t="s">
        <v>169</v>
      </c>
      <c r="B23" s="19">
        <v>789.66666666666663</v>
      </c>
      <c r="C23" s="19">
        <v>15</v>
      </c>
      <c r="D23" s="19">
        <v>52.644444444444439</v>
      </c>
      <c r="E23" s="19"/>
      <c r="F23" s="19"/>
      <c r="G23" s="19"/>
    </row>
    <row r="24" spans="1:7" x14ac:dyDescent="0.25">
      <c r="A24" s="19"/>
      <c r="B24" s="19"/>
      <c r="C24" s="19"/>
      <c r="D24" s="19"/>
      <c r="E24" s="19"/>
      <c r="F24" s="19"/>
      <c r="G24" s="19"/>
    </row>
    <row r="25" spans="1:7" ht="15.75" thickBot="1" x14ac:dyDescent="0.3">
      <c r="A25" s="22" t="s">
        <v>32</v>
      </c>
      <c r="B25" s="22">
        <v>3399.7777777777783</v>
      </c>
      <c r="C25" s="22">
        <v>17</v>
      </c>
      <c r="D25" s="22"/>
      <c r="E25" s="22"/>
      <c r="F25" s="22"/>
      <c r="G25" s="22"/>
    </row>
  </sheetData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85" zoomScaleNormal="85" workbookViewId="0">
      <selection activeCell="H18" sqref="H18"/>
    </sheetView>
  </sheetViews>
  <sheetFormatPr defaultColWidth="11.42578125" defaultRowHeight="15" x14ac:dyDescent="0.25"/>
  <cols>
    <col min="1" max="1" width="20" customWidth="1"/>
    <col min="4" max="4" width="13.7109375" customWidth="1"/>
    <col min="8" max="8" width="16" customWidth="1"/>
  </cols>
  <sheetData>
    <row r="1" spans="1:8" x14ac:dyDescent="0.25">
      <c r="A1" s="1" t="s">
        <v>174</v>
      </c>
    </row>
    <row r="4" spans="1:8" x14ac:dyDescent="0.25">
      <c r="A4" s="25"/>
      <c r="B4" s="6" t="s">
        <v>47</v>
      </c>
      <c r="C4" s="6"/>
      <c r="D4" s="6"/>
      <c r="E4" s="6"/>
      <c r="F4" s="6"/>
      <c r="G4" s="6"/>
      <c r="H4" s="6"/>
    </row>
    <row r="5" spans="1:8" x14ac:dyDescent="0.25">
      <c r="A5" s="35" t="s">
        <v>48</v>
      </c>
      <c r="B5" s="36">
        <v>1</v>
      </c>
      <c r="C5" s="36">
        <v>2</v>
      </c>
      <c r="D5" s="36">
        <v>3</v>
      </c>
      <c r="E5" s="36">
        <v>4</v>
      </c>
      <c r="F5" s="36">
        <v>5</v>
      </c>
      <c r="G5" s="36">
        <v>6</v>
      </c>
      <c r="H5" s="36" t="s">
        <v>106</v>
      </c>
    </row>
    <row r="6" spans="1:8" x14ac:dyDescent="0.25">
      <c r="A6" s="25">
        <v>1</v>
      </c>
      <c r="B6" s="6">
        <v>12</v>
      </c>
      <c r="C6" s="6">
        <v>14</v>
      </c>
      <c r="D6" s="6">
        <v>11</v>
      </c>
      <c r="E6" s="6">
        <v>15</v>
      </c>
      <c r="F6" s="6">
        <v>11</v>
      </c>
      <c r="G6" s="6">
        <v>13</v>
      </c>
      <c r="H6" s="7">
        <f>AVERAGE(B6:G6)</f>
        <v>12.666666666666666</v>
      </c>
    </row>
    <row r="7" spans="1:8" x14ac:dyDescent="0.25">
      <c r="A7" s="25">
        <v>2</v>
      </c>
      <c r="B7" s="6">
        <v>14</v>
      </c>
      <c r="C7" s="6">
        <v>16</v>
      </c>
      <c r="D7" s="6">
        <v>11</v>
      </c>
      <c r="E7" s="6">
        <v>14</v>
      </c>
      <c r="F7" s="6">
        <v>13</v>
      </c>
      <c r="G7" s="6">
        <v>15</v>
      </c>
      <c r="H7" s="7">
        <f>AVERAGE(B7:G7)</f>
        <v>13.833333333333334</v>
      </c>
    </row>
    <row r="8" spans="1:8" x14ac:dyDescent="0.25">
      <c r="A8" s="25">
        <v>3</v>
      </c>
      <c r="B8" s="6">
        <v>9</v>
      </c>
      <c r="C8" s="6">
        <v>11</v>
      </c>
      <c r="D8" s="6">
        <v>10</v>
      </c>
      <c r="E8" s="6">
        <v>8</v>
      </c>
      <c r="F8" s="6">
        <v>11</v>
      </c>
      <c r="G8" s="6">
        <v>13</v>
      </c>
      <c r="H8" s="7">
        <f>AVERAGE(B8:G8)</f>
        <v>10.333333333333334</v>
      </c>
    </row>
    <row r="9" spans="1:8" x14ac:dyDescent="0.25">
      <c r="A9" s="25">
        <v>4</v>
      </c>
      <c r="B9" s="6">
        <v>14</v>
      </c>
      <c r="C9" s="6">
        <v>14</v>
      </c>
      <c r="D9" s="6">
        <v>12</v>
      </c>
      <c r="E9" s="6">
        <v>15</v>
      </c>
      <c r="F9" s="6">
        <v>16</v>
      </c>
      <c r="G9" s="6">
        <v>12</v>
      </c>
      <c r="H9" s="7">
        <f>AVERAGE(B9:G9)</f>
        <v>13.833333333333334</v>
      </c>
    </row>
    <row r="10" spans="1:8" x14ac:dyDescent="0.25">
      <c r="A10" s="25">
        <v>5</v>
      </c>
      <c r="B10" s="6">
        <v>9</v>
      </c>
      <c r="C10" s="6">
        <v>8</v>
      </c>
      <c r="D10" s="6">
        <v>10</v>
      </c>
      <c r="E10" s="6">
        <v>11</v>
      </c>
      <c r="F10" s="6">
        <v>8</v>
      </c>
      <c r="G10" s="6">
        <v>12</v>
      </c>
      <c r="H10" s="7">
        <f>AVERAGE(B10:G10)</f>
        <v>9.6666666666666661</v>
      </c>
    </row>
    <row r="11" spans="1:8" x14ac:dyDescent="0.25">
      <c r="A11" s="6"/>
      <c r="B11" s="6"/>
      <c r="C11" s="6"/>
      <c r="D11" s="6"/>
      <c r="E11" s="6"/>
      <c r="F11" s="6"/>
      <c r="G11" s="6"/>
      <c r="H11" s="6"/>
    </row>
    <row r="12" spans="1:8" x14ac:dyDescent="0.25">
      <c r="A12" s="6"/>
      <c r="B12" s="6"/>
      <c r="C12" s="6"/>
      <c r="D12" s="6"/>
      <c r="E12" s="6"/>
      <c r="F12" s="6"/>
      <c r="G12" s="6"/>
      <c r="H12" s="6"/>
    </row>
    <row r="13" spans="1:8" x14ac:dyDescent="0.25">
      <c r="A13" t="s">
        <v>19</v>
      </c>
      <c r="H13" s="6"/>
    </row>
    <row r="14" spans="1:8" x14ac:dyDescent="0.25">
      <c r="H14" s="6"/>
    </row>
    <row r="15" spans="1:8" ht="15.75" thickBot="1" x14ac:dyDescent="0.3">
      <c r="A15" t="s">
        <v>20</v>
      </c>
      <c r="G15" t="s">
        <v>205</v>
      </c>
    </row>
    <row r="16" spans="1:8" x14ac:dyDescent="0.25">
      <c r="A16" s="18" t="s">
        <v>21</v>
      </c>
      <c r="B16" s="18" t="s">
        <v>166</v>
      </c>
      <c r="C16" s="18" t="s">
        <v>22</v>
      </c>
      <c r="D16" s="18" t="s">
        <v>106</v>
      </c>
      <c r="E16" s="18" t="s">
        <v>12</v>
      </c>
      <c r="G16" t="s">
        <v>206</v>
      </c>
    </row>
    <row r="17" spans="1:7" x14ac:dyDescent="0.25">
      <c r="A17" s="19" t="s">
        <v>175</v>
      </c>
      <c r="B17" s="19">
        <v>6</v>
      </c>
      <c r="C17" s="19">
        <v>76</v>
      </c>
      <c r="D17" s="20">
        <v>12.666666666666666</v>
      </c>
      <c r="E17" s="20">
        <v>2.6666666666666741</v>
      </c>
    </row>
    <row r="18" spans="1:7" x14ac:dyDescent="0.25">
      <c r="A18" s="19" t="s">
        <v>176</v>
      </c>
      <c r="B18" s="19">
        <v>6</v>
      </c>
      <c r="C18" s="19">
        <v>83</v>
      </c>
      <c r="D18" s="20">
        <v>13.833333333333334</v>
      </c>
      <c r="E18" s="20">
        <v>2.9666666666666517</v>
      </c>
    </row>
    <row r="19" spans="1:7" x14ac:dyDescent="0.25">
      <c r="A19" s="19" t="s">
        <v>177</v>
      </c>
      <c r="B19" s="19">
        <v>6</v>
      </c>
      <c r="C19" s="19">
        <v>62</v>
      </c>
      <c r="D19" s="20">
        <v>10.333333333333334</v>
      </c>
      <c r="E19" s="20">
        <v>3.0666666666666744</v>
      </c>
    </row>
    <row r="20" spans="1:7" x14ac:dyDescent="0.25">
      <c r="A20" s="19" t="s">
        <v>178</v>
      </c>
      <c r="B20" s="19">
        <v>6</v>
      </c>
      <c r="C20" s="19">
        <v>83</v>
      </c>
      <c r="D20" s="20">
        <v>13.833333333333334</v>
      </c>
      <c r="E20" s="20">
        <v>2.5666666666666513</v>
      </c>
    </row>
    <row r="21" spans="1:7" ht="15.75" thickBot="1" x14ac:dyDescent="0.3">
      <c r="A21" s="22" t="s">
        <v>179</v>
      </c>
      <c r="B21" s="22">
        <v>6</v>
      </c>
      <c r="C21" s="22">
        <v>58</v>
      </c>
      <c r="D21" s="23">
        <v>9.6666666666666661</v>
      </c>
      <c r="E21" s="23">
        <v>2.6666666666666741</v>
      </c>
    </row>
    <row r="24" spans="1:7" ht="15.75" thickBot="1" x14ac:dyDescent="0.3">
      <c r="A24" t="s">
        <v>26</v>
      </c>
    </row>
    <row r="25" spans="1:7" x14ac:dyDescent="0.25">
      <c r="A25" s="18" t="s">
        <v>167</v>
      </c>
      <c r="B25" s="18" t="s">
        <v>27</v>
      </c>
      <c r="C25" s="18" t="s">
        <v>13</v>
      </c>
      <c r="D25" s="18" t="s">
        <v>28</v>
      </c>
      <c r="E25" s="18" t="s">
        <v>29</v>
      </c>
      <c r="F25" s="18" t="s">
        <v>170</v>
      </c>
      <c r="G25" s="18" t="s">
        <v>31</v>
      </c>
    </row>
    <row r="26" spans="1:7" x14ac:dyDescent="0.25">
      <c r="A26" s="19" t="s">
        <v>168</v>
      </c>
      <c r="B26" s="20">
        <v>92.199999999999974</v>
      </c>
      <c r="C26" s="19">
        <v>4</v>
      </c>
      <c r="D26" s="21">
        <v>23.049999999999994</v>
      </c>
      <c r="E26" s="21">
        <v>8.271531100478466</v>
      </c>
      <c r="F26" s="21">
        <v>2.1523069782565393E-4</v>
      </c>
      <c r="G26" s="21">
        <v>2.7587104697884213</v>
      </c>
    </row>
    <row r="27" spans="1:7" x14ac:dyDescent="0.25">
      <c r="A27" s="19" t="s">
        <v>169</v>
      </c>
      <c r="B27" s="20">
        <v>69.666666666666671</v>
      </c>
      <c r="C27" s="19">
        <v>25</v>
      </c>
      <c r="D27" s="21">
        <v>2.7866666666666671</v>
      </c>
      <c r="E27" s="21"/>
      <c r="F27" s="21"/>
      <c r="G27" s="21"/>
    </row>
    <row r="28" spans="1:7" x14ac:dyDescent="0.25">
      <c r="A28" s="19"/>
      <c r="B28" s="20"/>
      <c r="C28" s="19"/>
      <c r="D28" s="19"/>
      <c r="E28" s="19"/>
      <c r="F28" s="19"/>
      <c r="G28" s="19"/>
    </row>
    <row r="29" spans="1:7" ht="15.75" thickBot="1" x14ac:dyDescent="0.3">
      <c r="A29" s="22" t="s">
        <v>32</v>
      </c>
      <c r="B29" s="23">
        <v>161.86666666666665</v>
      </c>
      <c r="C29" s="22">
        <v>29</v>
      </c>
      <c r="D29" s="22"/>
      <c r="E29" s="22"/>
      <c r="F29" s="22"/>
      <c r="G29" s="22"/>
    </row>
  </sheetData>
  <phoneticPr fontId="0" type="noConversion"/>
  <pageMargins left="0.7" right="0.7" top="0.78740157499999996" bottom="0.78740157499999996" header="0.3" footer="0.3"/>
  <headerFooter alignWithMargins="0"/>
  <ignoredErrors>
    <ignoredError sqref="H6:H10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opLeftCell="A13" zoomScaleNormal="100" workbookViewId="0">
      <selection activeCell="A30" sqref="A30"/>
    </sheetView>
  </sheetViews>
  <sheetFormatPr defaultColWidth="11.42578125" defaultRowHeight="12.75" x14ac:dyDescent="0.2"/>
  <cols>
    <col min="1" max="1" width="15.5703125" style="102" customWidth="1"/>
    <col min="2" max="2" width="7.42578125" style="102" customWidth="1"/>
    <col min="3" max="3" width="7.140625" style="102" customWidth="1"/>
    <col min="4" max="4" width="6.85546875" style="102" customWidth="1"/>
    <col min="5" max="6" width="7.140625" style="102" customWidth="1"/>
    <col min="7" max="7" width="8" style="102" customWidth="1"/>
    <col min="8" max="10" width="5.7109375" style="102" customWidth="1"/>
    <col min="11" max="16384" width="11.42578125" style="102"/>
  </cols>
  <sheetData>
    <row r="1" spans="1:9" x14ac:dyDescent="0.2">
      <c r="A1" s="119" t="s">
        <v>180</v>
      </c>
    </row>
    <row r="3" spans="1:9" x14ac:dyDescent="0.2">
      <c r="A3" s="125"/>
      <c r="B3" s="125" t="s">
        <v>89</v>
      </c>
    </row>
    <row r="4" spans="1:9" x14ac:dyDescent="0.2">
      <c r="A4" s="125" t="s">
        <v>90</v>
      </c>
      <c r="B4" s="102">
        <v>1</v>
      </c>
      <c r="C4" s="102">
        <v>2</v>
      </c>
      <c r="D4" s="102">
        <v>3</v>
      </c>
      <c r="E4" s="102">
        <v>4</v>
      </c>
      <c r="F4" s="102">
        <v>5</v>
      </c>
      <c r="G4" s="102">
        <v>6</v>
      </c>
      <c r="H4" s="102">
        <v>7</v>
      </c>
    </row>
    <row r="5" spans="1:9" x14ac:dyDescent="0.2">
      <c r="A5" s="102">
        <v>1</v>
      </c>
      <c r="B5" s="120">
        <v>0.83</v>
      </c>
      <c r="C5" s="120">
        <v>0.42</v>
      </c>
      <c r="D5" s="120">
        <v>0.41</v>
      </c>
      <c r="E5" s="120">
        <v>0.68</v>
      </c>
      <c r="F5" s="120">
        <v>0.16</v>
      </c>
      <c r="G5" s="120">
        <v>0.68</v>
      </c>
      <c r="H5" s="120">
        <v>0.21</v>
      </c>
    </row>
    <row r="6" spans="1:9" x14ac:dyDescent="0.2">
      <c r="A6" s="102">
        <v>2</v>
      </c>
      <c r="B6" s="120">
        <v>0.73</v>
      </c>
      <c r="C6" s="120">
        <v>0.56999999999999995</v>
      </c>
      <c r="D6" s="120">
        <v>0.87</v>
      </c>
      <c r="E6" s="120">
        <v>0.65</v>
      </c>
      <c r="F6" s="120">
        <v>0.03</v>
      </c>
      <c r="G6" s="120">
        <v>0.84</v>
      </c>
      <c r="H6" s="120">
        <v>0.95</v>
      </c>
    </row>
    <row r="7" spans="1:9" x14ac:dyDescent="0.2">
      <c r="A7" s="102">
        <v>3</v>
      </c>
      <c r="B7" s="120">
        <v>0.97</v>
      </c>
      <c r="C7" s="120">
        <v>0.21</v>
      </c>
      <c r="D7" s="120">
        <v>0.76</v>
      </c>
      <c r="E7" s="120">
        <v>0.01</v>
      </c>
      <c r="F7" s="120">
        <v>0.04</v>
      </c>
      <c r="G7" s="120">
        <v>0.99</v>
      </c>
      <c r="H7" s="120">
        <v>0.78</v>
      </c>
    </row>
    <row r="8" spans="1:9" x14ac:dyDescent="0.2">
      <c r="A8" s="102">
        <v>4</v>
      </c>
      <c r="B8" s="120">
        <v>0.76</v>
      </c>
      <c r="C8" s="120">
        <v>0.8</v>
      </c>
      <c r="D8" s="120">
        <v>0.61</v>
      </c>
      <c r="E8" s="120">
        <v>0.32</v>
      </c>
      <c r="F8" s="120">
        <v>0.37</v>
      </c>
      <c r="G8" s="120">
        <v>0.37</v>
      </c>
      <c r="H8" s="120">
        <v>0.11</v>
      </c>
    </row>
    <row r="9" spans="1:9" x14ac:dyDescent="0.2">
      <c r="A9" s="102">
        <v>5</v>
      </c>
      <c r="B9" s="120">
        <v>0.97</v>
      </c>
      <c r="C9" s="120">
        <v>0.5</v>
      </c>
      <c r="D9" s="120">
        <v>0.13</v>
      </c>
      <c r="E9" s="120">
        <v>0.91</v>
      </c>
      <c r="F9" s="120">
        <v>0.89</v>
      </c>
      <c r="G9" s="120">
        <v>0.33</v>
      </c>
      <c r="H9" s="120">
        <v>0.9</v>
      </c>
    </row>
    <row r="11" spans="1:9" ht="15" x14ac:dyDescent="0.25">
      <c r="A11" t="s">
        <v>181</v>
      </c>
      <c r="B11"/>
      <c r="C11"/>
      <c r="D11"/>
      <c r="E11"/>
      <c r="F11"/>
      <c r="G11"/>
      <c r="H11" s="105"/>
      <c r="I11" s="105"/>
    </row>
    <row r="12" spans="1:9" ht="15.75" thickBot="1" x14ac:dyDescent="0.3">
      <c r="A12"/>
      <c r="B12"/>
      <c r="C12"/>
      <c r="D12"/>
      <c r="E12"/>
      <c r="F12"/>
      <c r="G12"/>
      <c r="H12" s="105"/>
      <c r="I12" s="105"/>
    </row>
    <row r="13" spans="1:9" ht="15" x14ac:dyDescent="0.25">
      <c r="A13" s="100" t="s">
        <v>20</v>
      </c>
      <c r="B13" s="100" t="s">
        <v>166</v>
      </c>
      <c r="C13" s="100" t="s">
        <v>22</v>
      </c>
      <c r="D13" s="100" t="s">
        <v>106</v>
      </c>
      <c r="E13" s="100" t="s">
        <v>12</v>
      </c>
      <c r="F13"/>
      <c r="G13"/>
      <c r="H13" s="105"/>
      <c r="I13" s="105"/>
    </row>
    <row r="14" spans="1:9" ht="15" x14ac:dyDescent="0.25">
      <c r="A14" s="19" t="s">
        <v>175</v>
      </c>
      <c r="B14" s="19">
        <v>7</v>
      </c>
      <c r="C14" s="19">
        <v>3.39</v>
      </c>
      <c r="D14" s="19">
        <v>0.48428571428571432</v>
      </c>
      <c r="E14" s="19">
        <v>6.4361904761904801E-2</v>
      </c>
      <c r="F14"/>
      <c r="G14"/>
      <c r="H14" s="105"/>
      <c r="I14" s="105"/>
    </row>
    <row r="15" spans="1:9" ht="15" x14ac:dyDescent="0.25">
      <c r="A15" s="19" t="s">
        <v>176</v>
      </c>
      <c r="B15" s="19">
        <v>7</v>
      </c>
      <c r="C15" s="19">
        <v>4.6399999999999997</v>
      </c>
      <c r="D15" s="19">
        <v>0.66285714285714281</v>
      </c>
      <c r="E15" s="19">
        <v>9.5090476190476211E-2</v>
      </c>
      <c r="F15"/>
      <c r="G15"/>
      <c r="H15" s="105"/>
      <c r="I15" s="105"/>
    </row>
    <row r="16" spans="1:9" ht="15" x14ac:dyDescent="0.25">
      <c r="A16" s="19" t="s">
        <v>177</v>
      </c>
      <c r="B16" s="19">
        <v>7</v>
      </c>
      <c r="C16" s="19">
        <v>3.76</v>
      </c>
      <c r="D16" s="19">
        <v>0.53714285714285714</v>
      </c>
      <c r="E16" s="19">
        <v>0.18885714285714292</v>
      </c>
      <c r="F16"/>
      <c r="G16"/>
      <c r="H16" s="105"/>
      <c r="I16" s="105"/>
    </row>
    <row r="17" spans="1:9" ht="15" x14ac:dyDescent="0.25">
      <c r="A17" s="19" t="s">
        <v>178</v>
      </c>
      <c r="B17" s="19">
        <v>7</v>
      </c>
      <c r="C17" s="19">
        <v>3.34</v>
      </c>
      <c r="D17" s="19">
        <v>0.47714285714285715</v>
      </c>
      <c r="E17" s="19">
        <v>6.4057142857142882E-2</v>
      </c>
      <c r="F17"/>
      <c r="G17"/>
      <c r="H17" s="105"/>
      <c r="I17" s="105"/>
    </row>
    <row r="18" spans="1:9" ht="15" x14ac:dyDescent="0.25">
      <c r="A18" s="19" t="s">
        <v>179</v>
      </c>
      <c r="B18" s="19">
        <v>7</v>
      </c>
      <c r="C18" s="19">
        <v>4.6300000000000008</v>
      </c>
      <c r="D18" s="19">
        <v>0.66142857142857159</v>
      </c>
      <c r="E18" s="19">
        <v>0.11408095238095221</v>
      </c>
      <c r="F18"/>
      <c r="G18"/>
      <c r="H18" s="105"/>
      <c r="I18" s="105"/>
    </row>
    <row r="19" spans="1:9" ht="15" x14ac:dyDescent="0.25">
      <c r="A19" s="19"/>
      <c r="B19" s="19"/>
      <c r="C19" s="19"/>
      <c r="D19" s="19"/>
      <c r="E19" s="19"/>
      <c r="F19"/>
      <c r="G19"/>
      <c r="H19" s="105"/>
      <c r="I19" s="105"/>
    </row>
    <row r="20" spans="1:9" ht="15" x14ac:dyDescent="0.25">
      <c r="A20" s="19" t="s">
        <v>80</v>
      </c>
      <c r="B20" s="19">
        <v>5</v>
      </c>
      <c r="C20" s="19">
        <v>4.26</v>
      </c>
      <c r="D20" s="19">
        <v>0.85199999999999998</v>
      </c>
      <c r="E20" s="19">
        <v>1.2920000000000154E-2</v>
      </c>
      <c r="F20"/>
      <c r="G20"/>
      <c r="H20" s="105"/>
      <c r="I20" s="105"/>
    </row>
    <row r="21" spans="1:9" ht="15" x14ac:dyDescent="0.25">
      <c r="A21" s="19" t="s">
        <v>81</v>
      </c>
      <c r="B21" s="19">
        <v>5</v>
      </c>
      <c r="C21" s="19">
        <v>2.5</v>
      </c>
      <c r="D21" s="19">
        <v>0.5</v>
      </c>
      <c r="E21" s="19">
        <v>4.6350000000000002E-2</v>
      </c>
      <c r="F21"/>
      <c r="G21"/>
      <c r="H21" s="105"/>
      <c r="I21" s="105"/>
    </row>
    <row r="22" spans="1:9" ht="15" x14ac:dyDescent="0.25">
      <c r="A22" s="19" t="s">
        <v>82</v>
      </c>
      <c r="B22" s="19">
        <v>5</v>
      </c>
      <c r="C22" s="19">
        <v>2.78</v>
      </c>
      <c r="D22" s="19">
        <v>0.55599999999999994</v>
      </c>
      <c r="E22" s="19">
        <v>8.6480000000000112E-2</v>
      </c>
      <c r="F22"/>
      <c r="G22"/>
      <c r="H22" s="105"/>
      <c r="I22" s="105"/>
    </row>
    <row r="23" spans="1:9" ht="15" x14ac:dyDescent="0.25">
      <c r="A23" s="19" t="s">
        <v>83</v>
      </c>
      <c r="B23" s="19">
        <v>5</v>
      </c>
      <c r="C23" s="19">
        <v>2.5700000000000003</v>
      </c>
      <c r="D23" s="19">
        <v>0.51400000000000001</v>
      </c>
      <c r="E23" s="19">
        <v>0.12362999999999996</v>
      </c>
      <c r="F23"/>
      <c r="G23"/>
      <c r="H23" s="105"/>
      <c r="I23" s="105"/>
    </row>
    <row r="24" spans="1:9" ht="15" x14ac:dyDescent="0.25">
      <c r="A24" s="19" t="s">
        <v>84</v>
      </c>
      <c r="B24" s="19">
        <v>5</v>
      </c>
      <c r="C24" s="19">
        <v>1.49</v>
      </c>
      <c r="D24" s="19">
        <v>0.29799999999999999</v>
      </c>
      <c r="E24" s="19">
        <v>0.12827000000000002</v>
      </c>
      <c r="F24"/>
      <c r="G24"/>
      <c r="H24" s="105"/>
      <c r="I24" s="105"/>
    </row>
    <row r="25" spans="1:9" ht="15" x14ac:dyDescent="0.25">
      <c r="A25" s="19" t="s">
        <v>85</v>
      </c>
      <c r="B25" s="19">
        <v>5</v>
      </c>
      <c r="C25" s="19">
        <v>3.21</v>
      </c>
      <c r="D25" s="19">
        <v>0.64200000000000002</v>
      </c>
      <c r="E25" s="19">
        <v>8.3269999999999955E-2</v>
      </c>
      <c r="F25"/>
      <c r="G25"/>
      <c r="H25" s="105"/>
      <c r="I25" s="105"/>
    </row>
    <row r="26" spans="1:9" ht="15.75" thickBot="1" x14ac:dyDescent="0.3">
      <c r="A26" s="22" t="s">
        <v>86</v>
      </c>
      <c r="B26" s="22">
        <v>5</v>
      </c>
      <c r="C26" s="22">
        <v>2.9499999999999997</v>
      </c>
      <c r="D26" s="22">
        <v>0.59</v>
      </c>
      <c r="E26" s="22">
        <v>0.15915000000000018</v>
      </c>
      <c r="F26"/>
      <c r="G26"/>
      <c r="H26" s="105"/>
      <c r="I26" s="105"/>
    </row>
    <row r="27" spans="1:9" ht="15" x14ac:dyDescent="0.25">
      <c r="A27"/>
      <c r="B27"/>
      <c r="C27"/>
      <c r="D27"/>
      <c r="E27"/>
      <c r="F27"/>
      <c r="G27"/>
      <c r="H27" s="105"/>
      <c r="I27" s="105"/>
    </row>
    <row r="28" spans="1:9" ht="15" x14ac:dyDescent="0.25">
      <c r="A28"/>
      <c r="B28"/>
      <c r="C28"/>
      <c r="D28"/>
      <c r="E28"/>
      <c r="F28"/>
      <c r="G28"/>
      <c r="H28" s="105"/>
      <c r="I28" s="105"/>
    </row>
    <row r="29" spans="1:9" ht="15.75" thickBot="1" x14ac:dyDescent="0.3">
      <c r="A29" t="s">
        <v>26</v>
      </c>
      <c r="B29"/>
      <c r="C29"/>
      <c r="D29"/>
      <c r="E29"/>
      <c r="F29"/>
      <c r="G29"/>
      <c r="H29" s="105"/>
      <c r="I29" s="105"/>
    </row>
    <row r="30" spans="1:9" ht="15" x14ac:dyDescent="0.25">
      <c r="A30" s="100" t="s">
        <v>167</v>
      </c>
      <c r="B30" s="100" t="s">
        <v>27</v>
      </c>
      <c r="C30" s="100" t="s">
        <v>13</v>
      </c>
      <c r="D30" s="100" t="s">
        <v>28</v>
      </c>
      <c r="E30" s="100" t="s">
        <v>29</v>
      </c>
      <c r="F30" s="100" t="s">
        <v>170</v>
      </c>
      <c r="G30" s="100" t="s">
        <v>31</v>
      </c>
      <c r="H30" s="105"/>
      <c r="I30" s="105"/>
    </row>
    <row r="31" spans="1:9" ht="15" x14ac:dyDescent="0.25">
      <c r="A31" s="19" t="s">
        <v>182</v>
      </c>
      <c r="B31" s="19">
        <v>0.23718285714285736</v>
      </c>
      <c r="C31" s="19">
        <v>4</v>
      </c>
      <c r="D31" s="19">
        <v>5.929571428571434E-2</v>
      </c>
      <c r="E31" s="19">
        <v>0.61258615346015954</v>
      </c>
      <c r="F31" s="19">
        <v>0.65763597423989861</v>
      </c>
      <c r="G31" s="19">
        <v>2.7762892893226967</v>
      </c>
      <c r="H31" s="105"/>
      <c r="I31" s="105"/>
    </row>
    <row r="32" spans="1:9" ht="15" x14ac:dyDescent="0.25">
      <c r="A32" s="19" t="s">
        <v>87</v>
      </c>
      <c r="B32" s="19">
        <v>0.83558857142857068</v>
      </c>
      <c r="C32" s="19">
        <v>6</v>
      </c>
      <c r="D32" s="19">
        <v>0.13926476190476178</v>
      </c>
      <c r="E32" s="19">
        <v>1.4387492559194361</v>
      </c>
      <c r="F32" s="19">
        <v>0.24126074013541268</v>
      </c>
      <c r="G32" s="19">
        <v>2.5081888235044509</v>
      </c>
      <c r="H32" s="105"/>
      <c r="I32" s="105"/>
    </row>
    <row r="33" spans="1:9" ht="15" x14ac:dyDescent="0.25">
      <c r="A33" s="19" t="s">
        <v>183</v>
      </c>
      <c r="B33" s="19">
        <v>2.3230971428571432</v>
      </c>
      <c r="C33" s="19">
        <v>24</v>
      </c>
      <c r="D33" s="19">
        <v>9.6795714285714304E-2</v>
      </c>
      <c r="E33" s="19"/>
      <c r="F33" s="19"/>
      <c r="G33" s="19"/>
      <c r="H33" s="105"/>
      <c r="I33" s="105"/>
    </row>
    <row r="34" spans="1:9" ht="15" x14ac:dyDescent="0.25">
      <c r="A34" s="19"/>
      <c r="B34" s="19"/>
      <c r="C34" s="19"/>
      <c r="D34" s="19"/>
      <c r="E34" s="19"/>
      <c r="F34" s="19"/>
      <c r="G34" s="19"/>
      <c r="H34" s="105"/>
      <c r="I34" s="105"/>
    </row>
    <row r="35" spans="1:9" ht="15.75" thickBot="1" x14ac:dyDescent="0.3">
      <c r="A35" s="22" t="s">
        <v>32</v>
      </c>
      <c r="B35" s="22">
        <v>3.3958685714285712</v>
      </c>
      <c r="C35" s="22">
        <v>34</v>
      </c>
      <c r="D35" s="22"/>
      <c r="E35" s="22"/>
      <c r="F35" s="22"/>
      <c r="G35" s="22"/>
      <c r="H35" s="105"/>
      <c r="I35" s="105"/>
    </row>
    <row r="36" spans="1:9" x14ac:dyDescent="0.2">
      <c r="A36" s="105"/>
      <c r="B36" s="105"/>
      <c r="C36" s="105"/>
      <c r="D36" s="105"/>
      <c r="E36" s="105"/>
      <c r="F36" s="105"/>
      <c r="G36" s="105"/>
      <c r="H36" s="105"/>
      <c r="I36" s="105"/>
    </row>
    <row r="37" spans="1:9" x14ac:dyDescent="0.2">
      <c r="A37" s="105"/>
      <c r="B37" s="105"/>
      <c r="C37" s="105"/>
      <c r="D37" s="105"/>
      <c r="E37" s="105"/>
      <c r="F37" s="105"/>
      <c r="G37" s="105"/>
      <c r="H37" s="105"/>
      <c r="I37" s="105"/>
    </row>
    <row r="38" spans="1:9" x14ac:dyDescent="0.2">
      <c r="A38" s="105"/>
      <c r="B38" s="105"/>
      <c r="C38" s="105"/>
      <c r="D38" s="105"/>
      <c r="E38" s="105"/>
      <c r="F38" s="105"/>
      <c r="G38" s="105"/>
      <c r="H38" s="105"/>
      <c r="I38" s="105"/>
    </row>
    <row r="39" spans="1:9" x14ac:dyDescent="0.2">
      <c r="A39" s="105"/>
      <c r="B39" s="105"/>
      <c r="C39" s="105"/>
      <c r="D39" s="105"/>
      <c r="E39" s="105"/>
      <c r="F39" s="105"/>
      <c r="G39" s="105"/>
      <c r="H39" s="105"/>
      <c r="I39" s="105"/>
    </row>
    <row r="40" spans="1:9" x14ac:dyDescent="0.2">
      <c r="A40" s="105"/>
      <c r="B40" s="105"/>
      <c r="C40" s="105"/>
      <c r="D40" s="105"/>
      <c r="E40" s="105"/>
      <c r="F40" s="105"/>
      <c r="G40" s="105"/>
      <c r="H40" s="105"/>
      <c r="I40" s="105"/>
    </row>
    <row r="41" spans="1:9" x14ac:dyDescent="0.2">
      <c r="A41" s="105"/>
      <c r="B41" s="105"/>
      <c r="C41" s="105"/>
      <c r="D41" s="105"/>
      <c r="E41" s="105"/>
      <c r="F41" s="105"/>
      <c r="G41" s="105"/>
      <c r="H41" s="105"/>
      <c r="I41" s="105"/>
    </row>
    <row r="42" spans="1:9" x14ac:dyDescent="0.2">
      <c r="A42" s="105"/>
      <c r="B42" s="105"/>
      <c r="C42" s="105"/>
      <c r="D42" s="105"/>
      <c r="E42" s="105"/>
      <c r="F42" s="105"/>
      <c r="G42" s="105"/>
      <c r="H42" s="105"/>
      <c r="I42" s="105"/>
    </row>
    <row r="43" spans="1:9" x14ac:dyDescent="0.2">
      <c r="A43" s="105"/>
      <c r="B43" s="105"/>
      <c r="C43" s="105"/>
      <c r="D43" s="105"/>
      <c r="E43" s="105"/>
      <c r="F43" s="105"/>
      <c r="G43" s="105"/>
      <c r="H43" s="105"/>
      <c r="I43" s="105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zoomScaleNormal="100" workbookViewId="0">
      <selection activeCell="F7" sqref="F7"/>
    </sheetView>
  </sheetViews>
  <sheetFormatPr defaultColWidth="11.42578125" defaultRowHeight="15" x14ac:dyDescent="0.25"/>
  <cols>
    <col min="2" max="2" width="10.28515625" customWidth="1"/>
    <col min="3" max="3" width="8.5703125" customWidth="1"/>
    <col min="5" max="5" width="6" customWidth="1"/>
    <col min="6" max="6" width="11.7109375" customWidth="1"/>
    <col min="7" max="7" width="9" customWidth="1"/>
    <col min="9" max="9" width="5.28515625" customWidth="1"/>
    <col min="10" max="10" width="6.7109375" customWidth="1"/>
    <col min="11" max="11" width="14" customWidth="1"/>
    <col min="12" max="12" width="11.85546875" customWidth="1"/>
    <col min="13" max="13" width="13.5703125" customWidth="1"/>
  </cols>
  <sheetData>
    <row r="1" spans="1:14" x14ac:dyDescent="0.25">
      <c r="A1" s="1" t="s">
        <v>110</v>
      </c>
      <c r="C1" t="s">
        <v>112</v>
      </c>
    </row>
    <row r="2" spans="1:14" x14ac:dyDescent="0.25">
      <c r="K2" s="93"/>
      <c r="L2" s="93"/>
      <c r="M2" s="93"/>
    </row>
    <row r="3" spans="1:14" x14ac:dyDescent="0.25">
      <c r="C3" s="12">
        <v>0.54</v>
      </c>
      <c r="G3" s="5"/>
      <c r="J3" s="3"/>
    </row>
    <row r="4" spans="1:14" ht="18" x14ac:dyDescent="0.35">
      <c r="C4" s="12">
        <v>0.52</v>
      </c>
      <c r="F4" t="s">
        <v>2</v>
      </c>
      <c r="G4" s="5"/>
      <c r="H4" s="5"/>
      <c r="I4" s="5"/>
      <c r="K4" s="5"/>
      <c r="L4" s="5"/>
      <c r="M4" s="5"/>
    </row>
    <row r="5" spans="1:14" x14ac:dyDescent="0.25">
      <c r="C5" s="12">
        <v>0.49</v>
      </c>
      <c r="F5" s="138">
        <f>ABS($C$13-$D$13)*SQRT($C$16)/$C$19</f>
        <v>1.5652475842498541</v>
      </c>
    </row>
    <row r="6" spans="1:14" x14ac:dyDescent="0.25">
      <c r="C6" s="12">
        <v>0.52</v>
      </c>
    </row>
    <row r="7" spans="1:14" x14ac:dyDescent="0.25">
      <c r="C7" s="12">
        <v>0.5</v>
      </c>
      <c r="F7" t="s">
        <v>109</v>
      </c>
    </row>
    <row r="8" spans="1:14" x14ac:dyDescent="0.25">
      <c r="C8" s="12"/>
      <c r="E8" s="28"/>
      <c r="F8" s="3" t="s">
        <v>9</v>
      </c>
      <c r="G8" s="24">
        <f>1-NORMSDIST($F$5)</f>
        <v>5.8762434048319379E-2</v>
      </c>
    </row>
    <row r="9" spans="1:14" x14ac:dyDescent="0.25">
      <c r="C9" s="12"/>
      <c r="E9" s="28"/>
      <c r="F9" s="3"/>
    </row>
    <row r="10" spans="1:14" x14ac:dyDescent="0.25">
      <c r="C10" s="12"/>
      <c r="E10" s="28"/>
      <c r="N10" s="28"/>
    </row>
    <row r="11" spans="1:14" x14ac:dyDescent="0.25">
      <c r="E11" s="28"/>
      <c r="N11" s="28"/>
    </row>
    <row r="12" spans="1:14" ht="18" x14ac:dyDescent="0.35">
      <c r="C12" s="6" t="s">
        <v>113</v>
      </c>
      <c r="D12" s="6" t="s">
        <v>4</v>
      </c>
      <c r="E12" s="28"/>
      <c r="N12" s="28"/>
    </row>
    <row r="13" spans="1:14" x14ac:dyDescent="0.25">
      <c r="C13" s="17">
        <f>AVERAGE(C3:C10)</f>
        <v>0.51400000000000001</v>
      </c>
      <c r="D13" s="6">
        <v>0.5</v>
      </c>
      <c r="E13" s="28"/>
      <c r="N13" s="28"/>
    </row>
    <row r="14" spans="1:14" x14ac:dyDescent="0.25">
      <c r="E14" s="28"/>
      <c r="F14" s="31"/>
      <c r="G14" s="31"/>
      <c r="H14" s="137"/>
      <c r="N14" s="28"/>
    </row>
    <row r="15" spans="1:14" x14ac:dyDescent="0.25">
      <c r="C15" s="9" t="s">
        <v>6</v>
      </c>
      <c r="D15" s="6"/>
      <c r="E15" s="28"/>
      <c r="F15" s="28"/>
      <c r="G15" s="28"/>
      <c r="H15" s="28"/>
      <c r="N15" s="28"/>
    </row>
    <row r="16" spans="1:14" x14ac:dyDescent="0.25">
      <c r="C16" s="6">
        <v>5</v>
      </c>
      <c r="D16" s="6"/>
      <c r="E16" s="28"/>
      <c r="F16" s="28"/>
      <c r="G16" s="28"/>
      <c r="H16" s="28"/>
      <c r="I16" s="28"/>
      <c r="N16" s="28"/>
    </row>
    <row r="17" spans="1:14" x14ac:dyDescent="0.25">
      <c r="C17" s="6"/>
      <c r="D17" s="6"/>
      <c r="E17" s="28"/>
      <c r="F17" s="28"/>
      <c r="G17" s="28"/>
      <c r="H17" s="28"/>
      <c r="I17" s="28"/>
      <c r="N17" s="28"/>
    </row>
    <row r="18" spans="1:14" x14ac:dyDescent="0.25">
      <c r="C18" s="10" t="s">
        <v>8</v>
      </c>
      <c r="D18" s="11"/>
    </row>
    <row r="19" spans="1:14" x14ac:dyDescent="0.25">
      <c r="C19" s="6">
        <v>0.02</v>
      </c>
      <c r="D19" s="6"/>
    </row>
    <row r="20" spans="1:14" x14ac:dyDescent="0.25">
      <c r="C20" s="6"/>
      <c r="D20" s="6"/>
    </row>
    <row r="21" spans="1:14" x14ac:dyDescent="0.25">
      <c r="C21" s="6"/>
      <c r="D21" s="6"/>
    </row>
    <row r="23" spans="1:14" x14ac:dyDescent="0.25">
      <c r="B23" s="6"/>
    </row>
    <row r="24" spans="1:14" x14ac:dyDescent="0.25">
      <c r="A24" s="12"/>
    </row>
    <row r="26" spans="1:14" x14ac:dyDescent="0.25">
      <c r="B26" s="6"/>
    </row>
    <row r="27" spans="1:14" x14ac:dyDescent="0.25">
      <c r="B27" s="7"/>
    </row>
    <row r="32" spans="1:14" x14ac:dyDescent="0.25">
      <c r="B32" s="1"/>
    </row>
    <row r="33" spans="2:4" x14ac:dyDescent="0.25">
      <c r="B33" s="6"/>
    </row>
    <row r="39" spans="2:4" x14ac:dyDescent="0.25">
      <c r="D39" s="13"/>
    </row>
  </sheetData>
  <pageMargins left="0.7" right="0.7" top="0.78740157499999996" bottom="0.78740157499999996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12" workbookViewId="0">
      <selection activeCell="A29" sqref="A29"/>
    </sheetView>
  </sheetViews>
  <sheetFormatPr defaultColWidth="11.42578125" defaultRowHeight="12.75" x14ac:dyDescent="0.2"/>
  <cols>
    <col min="1" max="5" width="11.42578125" style="102"/>
    <col min="6" max="6" width="12.42578125" style="102" bestFit="1" customWidth="1"/>
    <col min="7" max="261" width="11.42578125" style="102"/>
    <col min="262" max="262" width="12.42578125" style="102" bestFit="1" customWidth="1"/>
    <col min="263" max="517" width="11.42578125" style="102"/>
    <col min="518" max="518" width="12.42578125" style="102" bestFit="1" customWidth="1"/>
    <col min="519" max="773" width="11.42578125" style="102"/>
    <col min="774" max="774" width="12.42578125" style="102" bestFit="1" customWidth="1"/>
    <col min="775" max="1029" width="11.42578125" style="102"/>
    <col min="1030" max="1030" width="12.42578125" style="102" bestFit="1" customWidth="1"/>
    <col min="1031" max="1285" width="11.42578125" style="102"/>
    <col min="1286" max="1286" width="12.42578125" style="102" bestFit="1" customWidth="1"/>
    <col min="1287" max="1541" width="11.42578125" style="102"/>
    <col min="1542" max="1542" width="12.42578125" style="102" bestFit="1" customWidth="1"/>
    <col min="1543" max="1797" width="11.42578125" style="102"/>
    <col min="1798" max="1798" width="12.42578125" style="102" bestFit="1" customWidth="1"/>
    <col min="1799" max="2053" width="11.42578125" style="102"/>
    <col min="2054" max="2054" width="12.42578125" style="102" bestFit="1" customWidth="1"/>
    <col min="2055" max="2309" width="11.42578125" style="102"/>
    <col min="2310" max="2310" width="12.42578125" style="102" bestFit="1" customWidth="1"/>
    <col min="2311" max="2565" width="11.42578125" style="102"/>
    <col min="2566" max="2566" width="12.42578125" style="102" bestFit="1" customWidth="1"/>
    <col min="2567" max="2821" width="11.42578125" style="102"/>
    <col min="2822" max="2822" width="12.42578125" style="102" bestFit="1" customWidth="1"/>
    <col min="2823" max="3077" width="11.42578125" style="102"/>
    <col min="3078" max="3078" width="12.42578125" style="102" bestFit="1" customWidth="1"/>
    <col min="3079" max="3333" width="11.42578125" style="102"/>
    <col min="3334" max="3334" width="12.42578125" style="102" bestFit="1" customWidth="1"/>
    <col min="3335" max="3589" width="11.42578125" style="102"/>
    <col min="3590" max="3590" width="12.42578125" style="102" bestFit="1" customWidth="1"/>
    <col min="3591" max="3845" width="11.42578125" style="102"/>
    <col min="3846" max="3846" width="12.42578125" style="102" bestFit="1" customWidth="1"/>
    <col min="3847" max="4101" width="11.42578125" style="102"/>
    <col min="4102" max="4102" width="12.42578125" style="102" bestFit="1" customWidth="1"/>
    <col min="4103" max="4357" width="11.42578125" style="102"/>
    <col min="4358" max="4358" width="12.42578125" style="102" bestFit="1" customWidth="1"/>
    <col min="4359" max="4613" width="11.42578125" style="102"/>
    <col min="4614" max="4614" width="12.42578125" style="102" bestFit="1" customWidth="1"/>
    <col min="4615" max="4869" width="11.42578125" style="102"/>
    <col min="4870" max="4870" width="12.42578125" style="102" bestFit="1" customWidth="1"/>
    <col min="4871" max="5125" width="11.42578125" style="102"/>
    <col min="5126" max="5126" width="12.42578125" style="102" bestFit="1" customWidth="1"/>
    <col min="5127" max="5381" width="11.42578125" style="102"/>
    <col min="5382" max="5382" width="12.42578125" style="102" bestFit="1" customWidth="1"/>
    <col min="5383" max="5637" width="11.42578125" style="102"/>
    <col min="5638" max="5638" width="12.42578125" style="102" bestFit="1" customWidth="1"/>
    <col min="5639" max="5893" width="11.42578125" style="102"/>
    <col min="5894" max="5894" width="12.42578125" style="102" bestFit="1" customWidth="1"/>
    <col min="5895" max="6149" width="11.42578125" style="102"/>
    <col min="6150" max="6150" width="12.42578125" style="102" bestFit="1" customWidth="1"/>
    <col min="6151" max="6405" width="11.42578125" style="102"/>
    <col min="6406" max="6406" width="12.42578125" style="102" bestFit="1" customWidth="1"/>
    <col min="6407" max="6661" width="11.42578125" style="102"/>
    <col min="6662" max="6662" width="12.42578125" style="102" bestFit="1" customWidth="1"/>
    <col min="6663" max="6917" width="11.42578125" style="102"/>
    <col min="6918" max="6918" width="12.42578125" style="102" bestFit="1" customWidth="1"/>
    <col min="6919" max="7173" width="11.42578125" style="102"/>
    <col min="7174" max="7174" width="12.42578125" style="102" bestFit="1" customWidth="1"/>
    <col min="7175" max="7429" width="11.42578125" style="102"/>
    <col min="7430" max="7430" width="12.42578125" style="102" bestFit="1" customWidth="1"/>
    <col min="7431" max="7685" width="11.42578125" style="102"/>
    <col min="7686" max="7686" width="12.42578125" style="102" bestFit="1" customWidth="1"/>
    <col min="7687" max="7941" width="11.42578125" style="102"/>
    <col min="7942" max="7942" width="12.42578125" style="102" bestFit="1" customWidth="1"/>
    <col min="7943" max="8197" width="11.42578125" style="102"/>
    <col min="8198" max="8198" width="12.42578125" style="102" bestFit="1" customWidth="1"/>
    <col min="8199" max="8453" width="11.42578125" style="102"/>
    <col min="8454" max="8454" width="12.42578125" style="102" bestFit="1" customWidth="1"/>
    <col min="8455" max="8709" width="11.42578125" style="102"/>
    <col min="8710" max="8710" width="12.42578125" style="102" bestFit="1" customWidth="1"/>
    <col min="8711" max="8965" width="11.42578125" style="102"/>
    <col min="8966" max="8966" width="12.42578125" style="102" bestFit="1" customWidth="1"/>
    <col min="8967" max="9221" width="11.42578125" style="102"/>
    <col min="9222" max="9222" width="12.42578125" style="102" bestFit="1" customWidth="1"/>
    <col min="9223" max="9477" width="11.42578125" style="102"/>
    <col min="9478" max="9478" width="12.42578125" style="102" bestFit="1" customWidth="1"/>
    <col min="9479" max="9733" width="11.42578125" style="102"/>
    <col min="9734" max="9734" width="12.42578125" style="102" bestFit="1" customWidth="1"/>
    <col min="9735" max="9989" width="11.42578125" style="102"/>
    <col min="9990" max="9990" width="12.42578125" style="102" bestFit="1" customWidth="1"/>
    <col min="9991" max="10245" width="11.42578125" style="102"/>
    <col min="10246" max="10246" width="12.42578125" style="102" bestFit="1" customWidth="1"/>
    <col min="10247" max="10501" width="11.42578125" style="102"/>
    <col min="10502" max="10502" width="12.42578125" style="102" bestFit="1" customWidth="1"/>
    <col min="10503" max="10757" width="11.42578125" style="102"/>
    <col min="10758" max="10758" width="12.42578125" style="102" bestFit="1" customWidth="1"/>
    <col min="10759" max="11013" width="11.42578125" style="102"/>
    <col min="11014" max="11014" width="12.42578125" style="102" bestFit="1" customWidth="1"/>
    <col min="11015" max="11269" width="11.42578125" style="102"/>
    <col min="11270" max="11270" width="12.42578125" style="102" bestFit="1" customWidth="1"/>
    <col min="11271" max="11525" width="11.42578125" style="102"/>
    <col min="11526" max="11526" width="12.42578125" style="102" bestFit="1" customWidth="1"/>
    <col min="11527" max="11781" width="11.42578125" style="102"/>
    <col min="11782" max="11782" width="12.42578125" style="102" bestFit="1" customWidth="1"/>
    <col min="11783" max="12037" width="11.42578125" style="102"/>
    <col min="12038" max="12038" width="12.42578125" style="102" bestFit="1" customWidth="1"/>
    <col min="12039" max="12293" width="11.42578125" style="102"/>
    <col min="12294" max="12294" width="12.42578125" style="102" bestFit="1" customWidth="1"/>
    <col min="12295" max="12549" width="11.42578125" style="102"/>
    <col min="12550" max="12550" width="12.42578125" style="102" bestFit="1" customWidth="1"/>
    <col min="12551" max="12805" width="11.42578125" style="102"/>
    <col min="12806" max="12806" width="12.42578125" style="102" bestFit="1" customWidth="1"/>
    <col min="12807" max="13061" width="11.42578125" style="102"/>
    <col min="13062" max="13062" width="12.42578125" style="102" bestFit="1" customWidth="1"/>
    <col min="13063" max="13317" width="11.42578125" style="102"/>
    <col min="13318" max="13318" width="12.42578125" style="102" bestFit="1" customWidth="1"/>
    <col min="13319" max="13573" width="11.42578125" style="102"/>
    <col min="13574" max="13574" width="12.42578125" style="102" bestFit="1" customWidth="1"/>
    <col min="13575" max="13829" width="11.42578125" style="102"/>
    <col min="13830" max="13830" width="12.42578125" style="102" bestFit="1" customWidth="1"/>
    <col min="13831" max="14085" width="11.42578125" style="102"/>
    <col min="14086" max="14086" width="12.42578125" style="102" bestFit="1" customWidth="1"/>
    <col min="14087" max="14341" width="11.42578125" style="102"/>
    <col min="14342" max="14342" width="12.42578125" style="102" bestFit="1" customWidth="1"/>
    <col min="14343" max="14597" width="11.42578125" style="102"/>
    <col min="14598" max="14598" width="12.42578125" style="102" bestFit="1" customWidth="1"/>
    <col min="14599" max="14853" width="11.42578125" style="102"/>
    <col min="14854" max="14854" width="12.42578125" style="102" bestFit="1" customWidth="1"/>
    <col min="14855" max="15109" width="11.42578125" style="102"/>
    <col min="15110" max="15110" width="12.42578125" style="102" bestFit="1" customWidth="1"/>
    <col min="15111" max="15365" width="11.42578125" style="102"/>
    <col min="15366" max="15366" width="12.42578125" style="102" bestFit="1" customWidth="1"/>
    <col min="15367" max="15621" width="11.42578125" style="102"/>
    <col min="15622" max="15622" width="12.42578125" style="102" bestFit="1" customWidth="1"/>
    <col min="15623" max="15877" width="11.42578125" style="102"/>
    <col min="15878" max="15878" width="12.42578125" style="102" bestFit="1" customWidth="1"/>
    <col min="15879" max="16133" width="11.42578125" style="102"/>
    <col min="16134" max="16134" width="12.42578125" style="102" bestFit="1" customWidth="1"/>
    <col min="16135" max="16384" width="11.42578125" style="102"/>
  </cols>
  <sheetData>
    <row r="1" spans="1:6" x14ac:dyDescent="0.2">
      <c r="A1" s="119" t="s">
        <v>184</v>
      </c>
    </row>
    <row r="5" spans="1:6" x14ac:dyDescent="0.2">
      <c r="B5" s="102" t="s">
        <v>94</v>
      </c>
    </row>
    <row r="6" spans="1:6" x14ac:dyDescent="0.2">
      <c r="A6" s="102" t="s">
        <v>95</v>
      </c>
      <c r="B6" s="102">
        <v>1</v>
      </c>
      <c r="C6" s="102">
        <v>2</v>
      </c>
      <c r="D6" s="102">
        <v>3</v>
      </c>
      <c r="E6" s="102">
        <v>4</v>
      </c>
      <c r="F6" s="102">
        <v>5</v>
      </c>
    </row>
    <row r="7" spans="1:6" x14ac:dyDescent="0.2">
      <c r="A7" s="102">
        <v>1</v>
      </c>
      <c r="B7" s="102">
        <v>25.3</v>
      </c>
      <c r="C7" s="102">
        <v>22.8</v>
      </c>
      <c r="D7" s="102">
        <v>25.5</v>
      </c>
      <c r="E7" s="102">
        <v>28.2</v>
      </c>
      <c r="F7" s="102">
        <v>27.1</v>
      </c>
    </row>
    <row r="8" spans="1:6" x14ac:dyDescent="0.2">
      <c r="A8" s="102">
        <v>2</v>
      </c>
      <c r="B8" s="102">
        <v>26</v>
      </c>
      <c r="C8" s="102">
        <v>23.2</v>
      </c>
      <c r="D8" s="102">
        <v>25.8</v>
      </c>
      <c r="E8" s="102">
        <v>28.9</v>
      </c>
      <c r="F8" s="102">
        <v>27.8</v>
      </c>
    </row>
    <row r="9" spans="1:6" x14ac:dyDescent="0.2">
      <c r="A9" s="102">
        <v>3</v>
      </c>
      <c r="B9" s="102">
        <v>25.7</v>
      </c>
      <c r="C9" s="102">
        <v>23.1</v>
      </c>
      <c r="D9" s="102">
        <v>25.5</v>
      </c>
      <c r="E9" s="102">
        <v>28.6</v>
      </c>
      <c r="F9" s="102">
        <v>27.3</v>
      </c>
    </row>
    <row r="10" spans="1:6" x14ac:dyDescent="0.2">
      <c r="A10" s="102">
        <v>4</v>
      </c>
      <c r="B10" s="102">
        <v>26.4</v>
      </c>
      <c r="C10" s="102">
        <v>23.7</v>
      </c>
      <c r="D10" s="102">
        <v>25.9</v>
      </c>
      <c r="E10" s="102">
        <v>29.3</v>
      </c>
      <c r="F10" s="102">
        <v>28.2</v>
      </c>
    </row>
    <row r="13" spans="1:6" x14ac:dyDescent="0.2">
      <c r="A13" s="102" t="s">
        <v>181</v>
      </c>
    </row>
    <row r="14" spans="1:6" ht="13.5" thickBot="1" x14ac:dyDescent="0.25"/>
    <row r="15" spans="1:6" x14ac:dyDescent="0.2">
      <c r="A15" s="121" t="s">
        <v>20</v>
      </c>
      <c r="B15" s="121" t="s">
        <v>166</v>
      </c>
      <c r="C15" s="121" t="s">
        <v>22</v>
      </c>
      <c r="D15" s="121" t="s">
        <v>106</v>
      </c>
      <c r="E15" s="121" t="s">
        <v>12</v>
      </c>
    </row>
    <row r="16" spans="1:6" x14ac:dyDescent="0.2">
      <c r="A16" s="122" t="s">
        <v>175</v>
      </c>
      <c r="B16" s="122">
        <v>5</v>
      </c>
      <c r="C16" s="122">
        <v>128.9</v>
      </c>
      <c r="D16" s="122">
        <v>25.78</v>
      </c>
      <c r="E16" s="122">
        <v>4.196999999999889</v>
      </c>
    </row>
    <row r="17" spans="1:7" x14ac:dyDescent="0.2">
      <c r="A17" s="122" t="s">
        <v>176</v>
      </c>
      <c r="B17" s="122">
        <v>5</v>
      </c>
      <c r="C17" s="122">
        <v>131.69999999999999</v>
      </c>
      <c r="D17" s="122">
        <v>26.34</v>
      </c>
      <c r="E17" s="122">
        <v>4.7379999999999427</v>
      </c>
    </row>
    <row r="18" spans="1:7" x14ac:dyDescent="0.2">
      <c r="A18" s="122" t="s">
        <v>177</v>
      </c>
      <c r="B18" s="122">
        <v>5</v>
      </c>
      <c r="C18" s="122">
        <v>130.19999999999999</v>
      </c>
      <c r="D18" s="122">
        <v>26.04</v>
      </c>
      <c r="E18" s="122">
        <v>4.2979999999997744</v>
      </c>
    </row>
    <row r="19" spans="1:7" x14ac:dyDescent="0.2">
      <c r="A19" s="122" t="s">
        <v>178</v>
      </c>
      <c r="B19" s="122">
        <v>5</v>
      </c>
      <c r="C19" s="122">
        <v>133.5</v>
      </c>
      <c r="D19" s="122">
        <v>26.7</v>
      </c>
      <c r="E19" s="122">
        <v>4.6849999999999454</v>
      </c>
    </row>
    <row r="20" spans="1:7" x14ac:dyDescent="0.2">
      <c r="A20" s="122"/>
      <c r="B20" s="122"/>
      <c r="C20" s="122"/>
      <c r="D20" s="122"/>
      <c r="E20" s="122"/>
    </row>
    <row r="21" spans="1:7" x14ac:dyDescent="0.2">
      <c r="A21" s="122" t="s">
        <v>80</v>
      </c>
      <c r="B21" s="122">
        <v>4</v>
      </c>
      <c r="C21" s="122">
        <v>103.4</v>
      </c>
      <c r="D21" s="122">
        <v>25.85</v>
      </c>
      <c r="E21" s="122">
        <v>0.21666666666654541</v>
      </c>
    </row>
    <row r="22" spans="1:7" x14ac:dyDescent="0.2">
      <c r="A22" s="122" t="s">
        <v>81</v>
      </c>
      <c r="B22" s="122">
        <v>4</v>
      </c>
      <c r="C22" s="122">
        <v>92.8</v>
      </c>
      <c r="D22" s="122">
        <v>23.2</v>
      </c>
      <c r="E22" s="122">
        <v>0.14000000000002424</v>
      </c>
    </row>
    <row r="23" spans="1:7" x14ac:dyDescent="0.2">
      <c r="A23" s="122" t="s">
        <v>82</v>
      </c>
      <c r="B23" s="122">
        <v>4</v>
      </c>
      <c r="C23" s="122">
        <v>102.7</v>
      </c>
      <c r="D23" s="122">
        <v>25.675000000000001</v>
      </c>
      <c r="E23" s="122">
        <v>4.250000000016977E-2</v>
      </c>
    </row>
    <row r="24" spans="1:7" x14ac:dyDescent="0.2">
      <c r="A24" s="122" t="s">
        <v>83</v>
      </c>
      <c r="B24" s="122">
        <v>4</v>
      </c>
      <c r="C24" s="122">
        <v>115</v>
      </c>
      <c r="D24" s="122">
        <v>28.75</v>
      </c>
      <c r="E24" s="122">
        <v>0.21666666666684856</v>
      </c>
    </row>
    <row r="25" spans="1:7" ht="13.5" thickBot="1" x14ac:dyDescent="0.25">
      <c r="A25" s="123" t="s">
        <v>84</v>
      </c>
      <c r="B25" s="123">
        <v>4</v>
      </c>
      <c r="C25" s="123">
        <v>110.4</v>
      </c>
      <c r="D25" s="123">
        <v>27.6</v>
      </c>
      <c r="E25" s="123">
        <v>0.24666666666644232</v>
      </c>
    </row>
    <row r="28" spans="1:7" ht="13.5" thickBot="1" x14ac:dyDescent="0.25">
      <c r="A28" s="102" t="s">
        <v>26</v>
      </c>
    </row>
    <row r="29" spans="1:7" x14ac:dyDescent="0.2">
      <c r="A29" s="121" t="s">
        <v>167</v>
      </c>
      <c r="B29" s="121" t="s">
        <v>27</v>
      </c>
      <c r="C29" s="121" t="s">
        <v>13</v>
      </c>
      <c r="D29" s="121" t="s">
        <v>28</v>
      </c>
      <c r="E29" s="121" t="s">
        <v>29</v>
      </c>
      <c r="F29" s="121" t="s">
        <v>170</v>
      </c>
      <c r="G29" s="121" t="s">
        <v>31</v>
      </c>
    </row>
    <row r="30" spans="1:7" x14ac:dyDescent="0.2">
      <c r="A30" s="122" t="s">
        <v>182</v>
      </c>
      <c r="B30" s="129">
        <v>2.3534999999999968</v>
      </c>
      <c r="C30" s="122">
        <v>3</v>
      </c>
      <c r="D30" s="130">
        <v>0.78449999999999898</v>
      </c>
      <c r="E30" s="130">
        <v>40.230769230770093</v>
      </c>
      <c r="F30" s="131">
        <v>1.5407776717538508E-6</v>
      </c>
      <c r="G30" s="130">
        <v>3.4902948206546531</v>
      </c>
    </row>
    <row r="31" spans="1:7" x14ac:dyDescent="0.2">
      <c r="A31" s="122" t="s">
        <v>87</v>
      </c>
      <c r="B31" s="129">
        <v>71.438000000000002</v>
      </c>
      <c r="C31" s="122">
        <v>4</v>
      </c>
      <c r="D31" s="130">
        <v>17.859500000000001</v>
      </c>
      <c r="E31" s="130">
        <v>915.87179487181572</v>
      </c>
      <c r="F31" s="131">
        <v>8.4543258446883883E-15</v>
      </c>
      <c r="G31" s="130">
        <v>3.2591667269802373</v>
      </c>
    </row>
    <row r="32" spans="1:7" x14ac:dyDescent="0.2">
      <c r="A32" s="122" t="s">
        <v>183</v>
      </c>
      <c r="B32" s="129">
        <v>0.23399999999999466</v>
      </c>
      <c r="C32" s="122">
        <v>12</v>
      </c>
      <c r="D32" s="130">
        <v>1.9499999999999556E-2</v>
      </c>
      <c r="E32" s="130"/>
      <c r="F32" s="130"/>
      <c r="G32" s="130"/>
    </row>
    <row r="33" spans="1:7" x14ac:dyDescent="0.2">
      <c r="A33" s="122"/>
      <c r="B33" s="129"/>
      <c r="C33" s="122"/>
      <c r="D33" s="122"/>
      <c r="E33" s="122"/>
      <c r="F33" s="122"/>
      <c r="G33" s="122"/>
    </row>
    <row r="34" spans="1:7" ht="13.5" thickBot="1" x14ac:dyDescent="0.25">
      <c r="A34" s="123" t="s">
        <v>32</v>
      </c>
      <c r="B34" s="132">
        <v>74.025499999999994</v>
      </c>
      <c r="C34" s="123">
        <v>19</v>
      </c>
      <c r="D34" s="123"/>
      <c r="E34" s="123"/>
      <c r="F34" s="123"/>
      <c r="G34" s="123"/>
    </row>
  </sheetData>
  <pageMargins left="0.78740157499999996" right="0.78740157499999996" top="0.984251969" bottom="0.984251969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opLeftCell="A10" workbookViewId="0">
      <selection activeCell="A40" sqref="A40"/>
    </sheetView>
  </sheetViews>
  <sheetFormatPr defaultColWidth="11.42578125" defaultRowHeight="12.75" x14ac:dyDescent="0.2"/>
  <cols>
    <col min="1" max="1" width="14.140625" style="102" customWidth="1"/>
    <col min="2" max="16384" width="11.42578125" style="102"/>
  </cols>
  <sheetData>
    <row r="1" spans="1:5" ht="15" x14ac:dyDescent="0.25">
      <c r="A1" s="128" t="s">
        <v>185</v>
      </c>
    </row>
    <row r="2" spans="1:5" x14ac:dyDescent="0.2">
      <c r="B2" s="125" t="s">
        <v>186</v>
      </c>
    </row>
    <row r="3" spans="1:5" x14ac:dyDescent="0.2">
      <c r="A3" s="104"/>
      <c r="B3" s="104">
        <v>1</v>
      </c>
      <c r="C3" s="104">
        <v>2</v>
      </c>
      <c r="D3" s="104">
        <v>3</v>
      </c>
    </row>
    <row r="4" spans="1:5" x14ac:dyDescent="0.2">
      <c r="A4" s="125" t="s">
        <v>187</v>
      </c>
      <c r="B4" s="102">
        <v>862</v>
      </c>
      <c r="C4" s="102">
        <v>761</v>
      </c>
      <c r="D4" s="102">
        <v>992</v>
      </c>
    </row>
    <row r="5" spans="1:5" x14ac:dyDescent="0.2">
      <c r="B5" s="102">
        <v>790</v>
      </c>
      <c r="C5" s="102">
        <v>880</v>
      </c>
      <c r="D5" s="102">
        <v>998</v>
      </c>
    </row>
    <row r="6" spans="1:5" x14ac:dyDescent="0.2">
      <c r="B6" s="102">
        <v>771</v>
      </c>
      <c r="C6" s="102">
        <v>867</v>
      </c>
      <c r="D6" s="102">
        <v>973</v>
      </c>
    </row>
    <row r="7" spans="1:5" x14ac:dyDescent="0.2">
      <c r="A7" s="104"/>
      <c r="B7" s="104">
        <v>759</v>
      </c>
      <c r="C7" s="104">
        <v>873</v>
      </c>
      <c r="D7" s="104">
        <v>957</v>
      </c>
    </row>
    <row r="8" spans="1:5" x14ac:dyDescent="0.2">
      <c r="A8" s="125" t="s">
        <v>88</v>
      </c>
      <c r="B8" s="102">
        <v>323</v>
      </c>
      <c r="C8" s="102">
        <v>254</v>
      </c>
      <c r="D8" s="102">
        <v>247</v>
      </c>
    </row>
    <row r="9" spans="1:5" x14ac:dyDescent="0.2">
      <c r="B9" s="102">
        <v>289</v>
      </c>
      <c r="C9" s="102">
        <v>265</v>
      </c>
      <c r="D9" s="102">
        <v>228</v>
      </c>
    </row>
    <row r="10" spans="1:5" x14ac:dyDescent="0.2">
      <c r="B10" s="102">
        <v>269</v>
      </c>
      <c r="C10" s="102">
        <v>276</v>
      </c>
      <c r="D10" s="102">
        <v>215</v>
      </c>
    </row>
    <row r="11" spans="1:5" x14ac:dyDescent="0.2">
      <c r="A11" s="104"/>
      <c r="B11" s="104">
        <v>223</v>
      </c>
      <c r="C11" s="104">
        <v>238</v>
      </c>
      <c r="D11" s="104">
        <v>247</v>
      </c>
    </row>
    <row r="13" spans="1:5" x14ac:dyDescent="0.2">
      <c r="A13" s="102" t="s">
        <v>188</v>
      </c>
    </row>
    <row r="15" spans="1:5" x14ac:dyDescent="0.2">
      <c r="A15" s="102" t="s">
        <v>20</v>
      </c>
      <c r="B15" s="102">
        <v>1</v>
      </c>
      <c r="C15" s="102">
        <v>2</v>
      </c>
      <c r="D15" s="102">
        <v>3</v>
      </c>
      <c r="E15" s="102" t="s">
        <v>32</v>
      </c>
    </row>
    <row r="16" spans="1:5" ht="13.5" thickBot="1" x14ac:dyDescent="0.25">
      <c r="A16" s="124" t="s">
        <v>187</v>
      </c>
      <c r="B16" s="124"/>
      <c r="C16" s="124"/>
      <c r="D16" s="124"/>
      <c r="E16" s="124"/>
    </row>
    <row r="17" spans="1:5" x14ac:dyDescent="0.2">
      <c r="A17" s="122" t="s">
        <v>166</v>
      </c>
      <c r="B17" s="122">
        <v>4</v>
      </c>
      <c r="C17" s="122">
        <v>4</v>
      </c>
      <c r="D17" s="122">
        <v>4</v>
      </c>
      <c r="E17" s="122">
        <v>12</v>
      </c>
    </row>
    <row r="18" spans="1:5" x14ac:dyDescent="0.2">
      <c r="A18" s="122" t="s">
        <v>22</v>
      </c>
      <c r="B18" s="122">
        <v>3182</v>
      </c>
      <c r="C18" s="122">
        <v>3381</v>
      </c>
      <c r="D18" s="122">
        <v>3920</v>
      </c>
      <c r="E18" s="122">
        <v>10483</v>
      </c>
    </row>
    <row r="19" spans="1:5" x14ac:dyDescent="0.2">
      <c r="A19" s="122" t="s">
        <v>106</v>
      </c>
      <c r="B19" s="122">
        <v>795.5</v>
      </c>
      <c r="C19" s="122">
        <v>845.25</v>
      </c>
      <c r="D19" s="122">
        <v>980</v>
      </c>
      <c r="E19" s="122">
        <v>873.58333333333337</v>
      </c>
    </row>
    <row r="20" spans="1:5" x14ac:dyDescent="0.2">
      <c r="A20" s="122" t="s">
        <v>12</v>
      </c>
      <c r="B20" s="122">
        <v>2128.3333333333335</v>
      </c>
      <c r="C20" s="122">
        <v>3182.9166666666665</v>
      </c>
      <c r="D20" s="122">
        <v>348.66666666666669</v>
      </c>
      <c r="E20" s="122">
        <v>8170.6287878787316</v>
      </c>
    </row>
    <row r="21" spans="1:5" x14ac:dyDescent="0.2">
      <c r="A21" s="122"/>
      <c r="B21" s="122"/>
      <c r="C21" s="122"/>
      <c r="D21" s="122"/>
      <c r="E21" s="122"/>
    </row>
    <row r="22" spans="1:5" ht="13.5" thickBot="1" x14ac:dyDescent="0.25">
      <c r="A22" s="124" t="s">
        <v>88</v>
      </c>
      <c r="B22" s="124"/>
      <c r="C22" s="124"/>
      <c r="D22" s="124"/>
      <c r="E22" s="124"/>
    </row>
    <row r="23" spans="1:5" x14ac:dyDescent="0.2">
      <c r="A23" s="122" t="s">
        <v>166</v>
      </c>
      <c r="B23" s="122">
        <v>4</v>
      </c>
      <c r="C23" s="122">
        <v>4</v>
      </c>
      <c r="D23" s="122">
        <v>4</v>
      </c>
      <c r="E23" s="122">
        <v>12</v>
      </c>
    </row>
    <row r="24" spans="1:5" x14ac:dyDescent="0.2">
      <c r="A24" s="122" t="s">
        <v>22</v>
      </c>
      <c r="B24" s="122">
        <v>1104</v>
      </c>
      <c r="C24" s="122">
        <v>1033</v>
      </c>
      <c r="D24" s="122">
        <v>937</v>
      </c>
      <c r="E24" s="122">
        <v>3074</v>
      </c>
    </row>
    <row r="25" spans="1:5" x14ac:dyDescent="0.2">
      <c r="A25" s="122" t="s">
        <v>106</v>
      </c>
      <c r="B25" s="122">
        <v>276</v>
      </c>
      <c r="C25" s="122">
        <v>258.25</v>
      </c>
      <c r="D25" s="122">
        <v>234.25</v>
      </c>
      <c r="E25" s="122">
        <v>256.16666666666669</v>
      </c>
    </row>
    <row r="26" spans="1:5" x14ac:dyDescent="0.2">
      <c r="A26" s="122" t="s">
        <v>12</v>
      </c>
      <c r="B26" s="122">
        <v>1745.3333333333333</v>
      </c>
      <c r="C26" s="122">
        <v>262.91666666666669</v>
      </c>
      <c r="D26" s="122">
        <v>244.91666666666666</v>
      </c>
      <c r="E26" s="122">
        <v>933.78787878787523</v>
      </c>
    </row>
    <row r="27" spans="1:5" x14ac:dyDescent="0.2">
      <c r="A27" s="122"/>
      <c r="B27" s="122"/>
      <c r="C27" s="122"/>
      <c r="D27" s="122"/>
      <c r="E27" s="122"/>
    </row>
    <row r="28" spans="1:5" ht="13.5" thickBot="1" x14ac:dyDescent="0.25">
      <c r="A28" s="124" t="s">
        <v>32</v>
      </c>
      <c r="B28" s="124"/>
      <c r="C28" s="124"/>
      <c r="D28" s="124"/>
    </row>
    <row r="29" spans="1:5" x14ac:dyDescent="0.2">
      <c r="A29" s="122" t="s">
        <v>166</v>
      </c>
      <c r="B29" s="122">
        <v>8</v>
      </c>
      <c r="C29" s="122">
        <v>8</v>
      </c>
      <c r="D29" s="122">
        <v>8</v>
      </c>
    </row>
    <row r="30" spans="1:5" x14ac:dyDescent="0.2">
      <c r="A30" s="122" t="s">
        <v>22</v>
      </c>
      <c r="B30" s="122">
        <v>4286</v>
      </c>
      <c r="C30" s="122">
        <v>4414</v>
      </c>
      <c r="D30" s="122">
        <v>4857</v>
      </c>
    </row>
    <row r="31" spans="1:5" x14ac:dyDescent="0.2">
      <c r="A31" s="122" t="s">
        <v>106</v>
      </c>
      <c r="B31" s="122">
        <v>535.75</v>
      </c>
      <c r="C31" s="122">
        <v>551.75</v>
      </c>
      <c r="D31" s="122">
        <v>607.125</v>
      </c>
    </row>
    <row r="32" spans="1:5" x14ac:dyDescent="0.2">
      <c r="A32" s="122" t="s">
        <v>12</v>
      </c>
      <c r="B32" s="122">
        <v>78768.78571428571</v>
      </c>
      <c r="C32" s="122">
        <v>99925.071428571435</v>
      </c>
      <c r="D32" s="122">
        <v>159152.41071428571</v>
      </c>
    </row>
    <row r="33" spans="1:7" x14ac:dyDescent="0.2">
      <c r="A33" s="122"/>
      <c r="B33" s="122"/>
      <c r="C33" s="122"/>
      <c r="D33" s="122"/>
    </row>
    <row r="35" spans="1:7" ht="13.5" thickBot="1" x14ac:dyDescent="0.25">
      <c r="A35" s="102" t="s">
        <v>26</v>
      </c>
    </row>
    <row r="36" spans="1:7" x14ac:dyDescent="0.2">
      <c r="A36" s="121" t="s">
        <v>167</v>
      </c>
      <c r="B36" s="121" t="s">
        <v>27</v>
      </c>
      <c r="C36" s="121" t="s">
        <v>13</v>
      </c>
      <c r="D36" s="121" t="s">
        <v>28</v>
      </c>
      <c r="E36" s="121" t="s">
        <v>29</v>
      </c>
      <c r="F36" s="121" t="s">
        <v>30</v>
      </c>
      <c r="G36" s="121" t="s">
        <v>31</v>
      </c>
    </row>
    <row r="37" spans="1:7" x14ac:dyDescent="0.2">
      <c r="A37" s="122" t="s">
        <v>190</v>
      </c>
      <c r="B37" s="122">
        <v>2287220.0416666665</v>
      </c>
      <c r="C37" s="122">
        <v>1</v>
      </c>
      <c r="D37" s="122">
        <v>2287220.0416666665</v>
      </c>
      <c r="E37" s="122">
        <v>1734.2570110681677</v>
      </c>
      <c r="F37" s="122">
        <v>2.3733641396381596E-19</v>
      </c>
      <c r="G37" s="122">
        <v>4.4138734049689301</v>
      </c>
    </row>
    <row r="38" spans="1:7" x14ac:dyDescent="0.2">
      <c r="A38" s="122" t="s">
        <v>87</v>
      </c>
      <c r="B38" s="122">
        <v>22444.75</v>
      </c>
      <c r="C38" s="122">
        <v>2</v>
      </c>
      <c r="D38" s="122">
        <v>11222.375</v>
      </c>
      <c r="E38" s="122">
        <v>8.5092304938024572</v>
      </c>
      <c r="F38" s="122">
        <v>2.5048345566084543E-3</v>
      </c>
      <c r="G38" s="122">
        <v>3.5545571457137326</v>
      </c>
    </row>
    <row r="39" spans="1:7" x14ac:dyDescent="0.2">
      <c r="A39" s="122" t="s">
        <v>191</v>
      </c>
      <c r="B39" s="122">
        <v>53964.583333333489</v>
      </c>
      <c r="C39" s="122">
        <v>2</v>
      </c>
      <c r="D39" s="122">
        <v>26982.291666666744</v>
      </c>
      <c r="E39" s="122">
        <v>20.458997230325362</v>
      </c>
      <c r="F39" s="122">
        <v>2.3185739316565985E-5</v>
      </c>
      <c r="G39" s="122">
        <v>3.5545571457137326</v>
      </c>
    </row>
    <row r="40" spans="1:7" x14ac:dyDescent="0.2">
      <c r="A40" s="122" t="s">
        <v>193</v>
      </c>
      <c r="B40" s="122">
        <v>23739.25</v>
      </c>
      <c r="C40" s="122">
        <v>18</v>
      </c>
      <c r="D40" s="122">
        <v>1318.8472222222222</v>
      </c>
      <c r="E40" s="122"/>
      <c r="F40" s="122"/>
      <c r="G40" s="122"/>
    </row>
    <row r="41" spans="1:7" x14ac:dyDescent="0.2">
      <c r="A41" s="122"/>
      <c r="B41" s="122"/>
      <c r="C41" s="122"/>
      <c r="D41" s="122"/>
      <c r="E41" s="122"/>
      <c r="F41" s="122"/>
      <c r="G41" s="122"/>
    </row>
    <row r="42" spans="1:7" ht="13.5" thickBot="1" x14ac:dyDescent="0.25">
      <c r="A42" s="123" t="s">
        <v>32</v>
      </c>
      <c r="B42" s="123">
        <v>2387368.625</v>
      </c>
      <c r="C42" s="123">
        <v>23</v>
      </c>
      <c r="D42" s="123"/>
      <c r="E42" s="123"/>
      <c r="F42" s="123"/>
      <c r="G42" s="123"/>
    </row>
  </sheetData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opLeftCell="A4" workbookViewId="0">
      <selection activeCell="A29" sqref="A29"/>
    </sheetView>
  </sheetViews>
  <sheetFormatPr defaultColWidth="11.42578125" defaultRowHeight="12.75" x14ac:dyDescent="0.2"/>
  <cols>
    <col min="1" max="5" width="11.42578125" style="102"/>
    <col min="6" max="6" width="12.42578125" style="102" bestFit="1" customWidth="1"/>
    <col min="7" max="261" width="11.42578125" style="102"/>
    <col min="262" max="262" width="12.42578125" style="102" bestFit="1" customWidth="1"/>
    <col min="263" max="517" width="11.42578125" style="102"/>
    <col min="518" max="518" width="12.42578125" style="102" bestFit="1" customWidth="1"/>
    <col min="519" max="773" width="11.42578125" style="102"/>
    <col min="774" max="774" width="12.42578125" style="102" bestFit="1" customWidth="1"/>
    <col min="775" max="1029" width="11.42578125" style="102"/>
    <col min="1030" max="1030" width="12.42578125" style="102" bestFit="1" customWidth="1"/>
    <col min="1031" max="1285" width="11.42578125" style="102"/>
    <col min="1286" max="1286" width="12.42578125" style="102" bestFit="1" customWidth="1"/>
    <col min="1287" max="1541" width="11.42578125" style="102"/>
    <col min="1542" max="1542" width="12.42578125" style="102" bestFit="1" customWidth="1"/>
    <col min="1543" max="1797" width="11.42578125" style="102"/>
    <col min="1798" max="1798" width="12.42578125" style="102" bestFit="1" customWidth="1"/>
    <col min="1799" max="2053" width="11.42578125" style="102"/>
    <col min="2054" max="2054" width="12.42578125" style="102" bestFit="1" customWidth="1"/>
    <col min="2055" max="2309" width="11.42578125" style="102"/>
    <col min="2310" max="2310" width="12.42578125" style="102" bestFit="1" customWidth="1"/>
    <col min="2311" max="2565" width="11.42578125" style="102"/>
    <col min="2566" max="2566" width="12.42578125" style="102" bestFit="1" customWidth="1"/>
    <col min="2567" max="2821" width="11.42578125" style="102"/>
    <col min="2822" max="2822" width="12.42578125" style="102" bestFit="1" customWidth="1"/>
    <col min="2823" max="3077" width="11.42578125" style="102"/>
    <col min="3078" max="3078" width="12.42578125" style="102" bestFit="1" customWidth="1"/>
    <col min="3079" max="3333" width="11.42578125" style="102"/>
    <col min="3334" max="3334" width="12.42578125" style="102" bestFit="1" customWidth="1"/>
    <col min="3335" max="3589" width="11.42578125" style="102"/>
    <col min="3590" max="3590" width="12.42578125" style="102" bestFit="1" customWidth="1"/>
    <col min="3591" max="3845" width="11.42578125" style="102"/>
    <col min="3846" max="3846" width="12.42578125" style="102" bestFit="1" customWidth="1"/>
    <col min="3847" max="4101" width="11.42578125" style="102"/>
    <col min="4102" max="4102" width="12.42578125" style="102" bestFit="1" customWidth="1"/>
    <col min="4103" max="4357" width="11.42578125" style="102"/>
    <col min="4358" max="4358" width="12.42578125" style="102" bestFit="1" customWidth="1"/>
    <col min="4359" max="4613" width="11.42578125" style="102"/>
    <col min="4614" max="4614" width="12.42578125" style="102" bestFit="1" customWidth="1"/>
    <col min="4615" max="4869" width="11.42578125" style="102"/>
    <col min="4870" max="4870" width="12.42578125" style="102" bestFit="1" customWidth="1"/>
    <col min="4871" max="5125" width="11.42578125" style="102"/>
    <col min="5126" max="5126" width="12.42578125" style="102" bestFit="1" customWidth="1"/>
    <col min="5127" max="5381" width="11.42578125" style="102"/>
    <col min="5382" max="5382" width="12.42578125" style="102" bestFit="1" customWidth="1"/>
    <col min="5383" max="5637" width="11.42578125" style="102"/>
    <col min="5638" max="5638" width="12.42578125" style="102" bestFit="1" customWidth="1"/>
    <col min="5639" max="5893" width="11.42578125" style="102"/>
    <col min="5894" max="5894" width="12.42578125" style="102" bestFit="1" customWidth="1"/>
    <col min="5895" max="6149" width="11.42578125" style="102"/>
    <col min="6150" max="6150" width="12.42578125" style="102" bestFit="1" customWidth="1"/>
    <col min="6151" max="6405" width="11.42578125" style="102"/>
    <col min="6406" max="6406" width="12.42578125" style="102" bestFit="1" customWidth="1"/>
    <col min="6407" max="6661" width="11.42578125" style="102"/>
    <col min="6662" max="6662" width="12.42578125" style="102" bestFit="1" customWidth="1"/>
    <col min="6663" max="6917" width="11.42578125" style="102"/>
    <col min="6918" max="6918" width="12.42578125" style="102" bestFit="1" customWidth="1"/>
    <col min="6919" max="7173" width="11.42578125" style="102"/>
    <col min="7174" max="7174" width="12.42578125" style="102" bestFit="1" customWidth="1"/>
    <col min="7175" max="7429" width="11.42578125" style="102"/>
    <col min="7430" max="7430" width="12.42578125" style="102" bestFit="1" customWidth="1"/>
    <col min="7431" max="7685" width="11.42578125" style="102"/>
    <col min="7686" max="7686" width="12.42578125" style="102" bestFit="1" customWidth="1"/>
    <col min="7687" max="7941" width="11.42578125" style="102"/>
    <col min="7942" max="7942" width="12.42578125" style="102" bestFit="1" customWidth="1"/>
    <col min="7943" max="8197" width="11.42578125" style="102"/>
    <col min="8198" max="8198" width="12.42578125" style="102" bestFit="1" customWidth="1"/>
    <col min="8199" max="8453" width="11.42578125" style="102"/>
    <col min="8454" max="8454" width="12.42578125" style="102" bestFit="1" customWidth="1"/>
    <col min="8455" max="8709" width="11.42578125" style="102"/>
    <col min="8710" max="8710" width="12.42578125" style="102" bestFit="1" customWidth="1"/>
    <col min="8711" max="8965" width="11.42578125" style="102"/>
    <col min="8966" max="8966" width="12.42578125" style="102" bestFit="1" customWidth="1"/>
    <col min="8967" max="9221" width="11.42578125" style="102"/>
    <col min="9222" max="9222" width="12.42578125" style="102" bestFit="1" customWidth="1"/>
    <col min="9223" max="9477" width="11.42578125" style="102"/>
    <col min="9478" max="9478" width="12.42578125" style="102" bestFit="1" customWidth="1"/>
    <col min="9479" max="9733" width="11.42578125" style="102"/>
    <col min="9734" max="9734" width="12.42578125" style="102" bestFit="1" customWidth="1"/>
    <col min="9735" max="9989" width="11.42578125" style="102"/>
    <col min="9990" max="9990" width="12.42578125" style="102" bestFit="1" customWidth="1"/>
    <col min="9991" max="10245" width="11.42578125" style="102"/>
    <col min="10246" max="10246" width="12.42578125" style="102" bestFit="1" customWidth="1"/>
    <col min="10247" max="10501" width="11.42578125" style="102"/>
    <col min="10502" max="10502" width="12.42578125" style="102" bestFit="1" customWidth="1"/>
    <col min="10503" max="10757" width="11.42578125" style="102"/>
    <col min="10758" max="10758" width="12.42578125" style="102" bestFit="1" customWidth="1"/>
    <col min="10759" max="11013" width="11.42578125" style="102"/>
    <col min="11014" max="11014" width="12.42578125" style="102" bestFit="1" customWidth="1"/>
    <col min="11015" max="11269" width="11.42578125" style="102"/>
    <col min="11270" max="11270" width="12.42578125" style="102" bestFit="1" customWidth="1"/>
    <col min="11271" max="11525" width="11.42578125" style="102"/>
    <col min="11526" max="11526" width="12.42578125" style="102" bestFit="1" customWidth="1"/>
    <col min="11527" max="11781" width="11.42578125" style="102"/>
    <col min="11782" max="11782" width="12.42578125" style="102" bestFit="1" customWidth="1"/>
    <col min="11783" max="12037" width="11.42578125" style="102"/>
    <col min="12038" max="12038" width="12.42578125" style="102" bestFit="1" customWidth="1"/>
    <col min="12039" max="12293" width="11.42578125" style="102"/>
    <col min="12294" max="12294" width="12.42578125" style="102" bestFit="1" customWidth="1"/>
    <col min="12295" max="12549" width="11.42578125" style="102"/>
    <col min="12550" max="12550" width="12.42578125" style="102" bestFit="1" customWidth="1"/>
    <col min="12551" max="12805" width="11.42578125" style="102"/>
    <col min="12806" max="12806" width="12.42578125" style="102" bestFit="1" customWidth="1"/>
    <col min="12807" max="13061" width="11.42578125" style="102"/>
    <col min="13062" max="13062" width="12.42578125" style="102" bestFit="1" customWidth="1"/>
    <col min="13063" max="13317" width="11.42578125" style="102"/>
    <col min="13318" max="13318" width="12.42578125" style="102" bestFit="1" customWidth="1"/>
    <col min="13319" max="13573" width="11.42578125" style="102"/>
    <col min="13574" max="13574" width="12.42578125" style="102" bestFit="1" customWidth="1"/>
    <col min="13575" max="13829" width="11.42578125" style="102"/>
    <col min="13830" max="13830" width="12.42578125" style="102" bestFit="1" customWidth="1"/>
    <col min="13831" max="14085" width="11.42578125" style="102"/>
    <col min="14086" max="14086" width="12.42578125" style="102" bestFit="1" customWidth="1"/>
    <col min="14087" max="14341" width="11.42578125" style="102"/>
    <col min="14342" max="14342" width="12.42578125" style="102" bestFit="1" customWidth="1"/>
    <col min="14343" max="14597" width="11.42578125" style="102"/>
    <col min="14598" max="14598" width="12.42578125" style="102" bestFit="1" customWidth="1"/>
    <col min="14599" max="14853" width="11.42578125" style="102"/>
    <col min="14854" max="14854" width="12.42578125" style="102" bestFit="1" customWidth="1"/>
    <col min="14855" max="15109" width="11.42578125" style="102"/>
    <col min="15110" max="15110" width="12.42578125" style="102" bestFit="1" customWidth="1"/>
    <col min="15111" max="15365" width="11.42578125" style="102"/>
    <col min="15366" max="15366" width="12.42578125" style="102" bestFit="1" customWidth="1"/>
    <col min="15367" max="15621" width="11.42578125" style="102"/>
    <col min="15622" max="15622" width="12.42578125" style="102" bestFit="1" customWidth="1"/>
    <col min="15623" max="15877" width="11.42578125" style="102"/>
    <col min="15878" max="15878" width="12.42578125" style="102" bestFit="1" customWidth="1"/>
    <col min="15879" max="16133" width="11.42578125" style="102"/>
    <col min="16134" max="16134" width="12.42578125" style="102" bestFit="1" customWidth="1"/>
    <col min="16135" max="16384" width="11.42578125" style="102"/>
  </cols>
  <sheetData>
    <row r="1" spans="1:9" x14ac:dyDescent="0.2">
      <c r="A1" s="119" t="s">
        <v>103</v>
      </c>
    </row>
    <row r="5" spans="1:9" x14ac:dyDescent="0.2">
      <c r="B5" s="102" t="s">
        <v>94</v>
      </c>
    </row>
    <row r="6" spans="1:9" x14ac:dyDescent="0.2">
      <c r="A6" s="102" t="s">
        <v>95</v>
      </c>
      <c r="B6" s="102">
        <v>1</v>
      </c>
      <c r="C6" s="102">
        <v>2</v>
      </c>
      <c r="D6" s="102">
        <v>3</v>
      </c>
      <c r="E6" s="102">
        <v>4</v>
      </c>
      <c r="F6" s="102">
        <v>5</v>
      </c>
    </row>
    <row r="7" spans="1:9" x14ac:dyDescent="0.2">
      <c r="A7" s="102">
        <v>1</v>
      </c>
      <c r="B7" s="147">
        <v>1</v>
      </c>
      <c r="C7" s="148">
        <v>2</v>
      </c>
      <c r="D7" s="148">
        <v>3</v>
      </c>
      <c r="E7" s="148">
        <v>4</v>
      </c>
      <c r="F7" s="149">
        <v>5</v>
      </c>
    </row>
    <row r="8" spans="1:9" x14ac:dyDescent="0.2">
      <c r="A8" s="102">
        <v>2</v>
      </c>
      <c r="B8" s="108">
        <v>2</v>
      </c>
      <c r="C8" s="105">
        <v>3</v>
      </c>
      <c r="D8" s="105">
        <v>4</v>
      </c>
      <c r="E8" s="105">
        <v>5</v>
      </c>
      <c r="F8" s="106">
        <v>6</v>
      </c>
    </row>
    <row r="9" spans="1:9" x14ac:dyDescent="0.2">
      <c r="A9" s="102">
        <v>3</v>
      </c>
      <c r="B9" s="108">
        <v>3</v>
      </c>
      <c r="C9" s="105">
        <v>4</v>
      </c>
      <c r="D9" s="105">
        <v>5</v>
      </c>
      <c r="E9" s="105">
        <v>6</v>
      </c>
      <c r="F9" s="106">
        <v>7</v>
      </c>
    </row>
    <row r="10" spans="1:9" x14ac:dyDescent="0.2">
      <c r="A10" s="102">
        <v>4</v>
      </c>
      <c r="B10" s="150">
        <v>4</v>
      </c>
      <c r="C10" s="104">
        <v>5</v>
      </c>
      <c r="D10" s="104">
        <v>6</v>
      </c>
      <c r="E10" s="104">
        <v>7</v>
      </c>
      <c r="F10" s="103">
        <v>8</v>
      </c>
    </row>
    <row r="13" spans="1:9" ht="15" x14ac:dyDescent="0.25">
      <c r="A13" t="s">
        <v>181</v>
      </c>
      <c r="B13"/>
      <c r="C13"/>
      <c r="D13"/>
      <c r="E13"/>
      <c r="F13"/>
      <c r="G13"/>
    </row>
    <row r="14" spans="1:9" ht="15.75" thickBot="1" x14ac:dyDescent="0.3">
      <c r="A14"/>
      <c r="B14"/>
      <c r="C14"/>
      <c r="D14"/>
      <c r="E14"/>
      <c r="F14"/>
      <c r="G14"/>
    </row>
    <row r="15" spans="1:9" ht="15" x14ac:dyDescent="0.25">
      <c r="A15" s="152" t="s">
        <v>20</v>
      </c>
      <c r="B15" s="100" t="s">
        <v>166</v>
      </c>
      <c r="C15" s="100" t="s">
        <v>22</v>
      </c>
      <c r="D15" s="100" t="s">
        <v>106</v>
      </c>
      <c r="E15" s="100" t="s">
        <v>12</v>
      </c>
      <c r="F15"/>
      <c r="G15"/>
      <c r="H15" s="105"/>
      <c r="I15" s="105"/>
    </row>
    <row r="16" spans="1:9" ht="15" x14ac:dyDescent="0.25">
      <c r="A16" s="19" t="s">
        <v>175</v>
      </c>
      <c r="B16" s="19">
        <v>5</v>
      </c>
      <c r="C16" s="19">
        <v>15</v>
      </c>
      <c r="D16" s="19">
        <v>3</v>
      </c>
      <c r="E16" s="19">
        <v>2.5</v>
      </c>
      <c r="F16"/>
      <c r="G16"/>
      <c r="H16" s="105"/>
      <c r="I16" s="105"/>
    </row>
    <row r="17" spans="1:9" ht="15" x14ac:dyDescent="0.25">
      <c r="A17" s="19" t="s">
        <v>176</v>
      </c>
      <c r="B17" s="19">
        <v>5</v>
      </c>
      <c r="C17" s="19">
        <v>20</v>
      </c>
      <c r="D17" s="19">
        <v>4</v>
      </c>
      <c r="E17" s="19">
        <v>2.5</v>
      </c>
      <c r="F17"/>
      <c r="G17"/>
      <c r="H17" s="105"/>
      <c r="I17" s="105"/>
    </row>
    <row r="18" spans="1:9" ht="15" x14ac:dyDescent="0.25">
      <c r="A18" s="19" t="s">
        <v>177</v>
      </c>
      <c r="B18" s="19">
        <v>5</v>
      </c>
      <c r="C18" s="19">
        <v>25</v>
      </c>
      <c r="D18" s="19">
        <v>5</v>
      </c>
      <c r="E18" s="19">
        <v>2.5</v>
      </c>
      <c r="F18"/>
      <c r="G18"/>
      <c r="H18" s="105"/>
      <c r="I18" s="105"/>
    </row>
    <row r="19" spans="1:9" ht="15" x14ac:dyDescent="0.25">
      <c r="A19" s="19" t="s">
        <v>178</v>
      </c>
      <c r="B19" s="19">
        <v>5</v>
      </c>
      <c r="C19" s="19">
        <v>30</v>
      </c>
      <c r="D19" s="19">
        <v>6</v>
      </c>
      <c r="E19" s="19">
        <v>2.5</v>
      </c>
      <c r="F19"/>
      <c r="G19"/>
      <c r="H19" s="105"/>
      <c r="I19" s="105"/>
    </row>
    <row r="20" spans="1:9" ht="15" x14ac:dyDescent="0.25">
      <c r="A20" s="19"/>
      <c r="B20" s="19"/>
      <c r="C20" s="19"/>
      <c r="D20" s="19"/>
      <c r="E20" s="19"/>
      <c r="F20"/>
      <c r="G20"/>
      <c r="H20" s="105"/>
      <c r="I20" s="105"/>
    </row>
    <row r="21" spans="1:9" ht="15" x14ac:dyDescent="0.25">
      <c r="A21" s="19" t="s">
        <v>80</v>
      </c>
      <c r="B21" s="19">
        <v>4</v>
      </c>
      <c r="C21" s="19">
        <v>10</v>
      </c>
      <c r="D21" s="19">
        <v>2.5</v>
      </c>
      <c r="E21" s="19">
        <v>1.6666666666666667</v>
      </c>
      <c r="F21"/>
      <c r="G21"/>
      <c r="H21" s="105"/>
      <c r="I21" s="105"/>
    </row>
    <row r="22" spans="1:9" ht="15" x14ac:dyDescent="0.25">
      <c r="A22" s="19" t="s">
        <v>81</v>
      </c>
      <c r="B22" s="19">
        <v>4</v>
      </c>
      <c r="C22" s="19">
        <v>14</v>
      </c>
      <c r="D22" s="19">
        <v>3.5</v>
      </c>
      <c r="E22" s="19">
        <v>1.6666666666666667</v>
      </c>
      <c r="F22"/>
      <c r="G22"/>
      <c r="H22" s="105"/>
      <c r="I22" s="105"/>
    </row>
    <row r="23" spans="1:9" ht="15" x14ac:dyDescent="0.25">
      <c r="A23" s="19" t="s">
        <v>82</v>
      </c>
      <c r="B23" s="19">
        <v>4</v>
      </c>
      <c r="C23" s="19">
        <v>18</v>
      </c>
      <c r="D23" s="19">
        <v>4.5</v>
      </c>
      <c r="E23" s="19">
        <v>1.6666666666666667</v>
      </c>
      <c r="F23"/>
      <c r="G23"/>
      <c r="H23" s="105"/>
      <c r="I23" s="105"/>
    </row>
    <row r="24" spans="1:9" ht="15" x14ac:dyDescent="0.25">
      <c r="A24" s="19" t="s">
        <v>83</v>
      </c>
      <c r="B24" s="19">
        <v>4</v>
      </c>
      <c r="C24" s="19">
        <v>22</v>
      </c>
      <c r="D24" s="19">
        <v>5.5</v>
      </c>
      <c r="E24" s="19">
        <v>1.6666666666666667</v>
      </c>
      <c r="F24"/>
      <c r="G24"/>
      <c r="H24" s="105"/>
      <c r="I24" s="105"/>
    </row>
    <row r="25" spans="1:9" ht="15.75" thickBot="1" x14ac:dyDescent="0.3">
      <c r="A25" s="22" t="s">
        <v>84</v>
      </c>
      <c r="B25" s="22">
        <v>4</v>
      </c>
      <c r="C25" s="22">
        <v>26</v>
      </c>
      <c r="D25" s="22">
        <v>6.5</v>
      </c>
      <c r="E25" s="22">
        <v>1.6666666666666667</v>
      </c>
      <c r="F25"/>
      <c r="G25"/>
      <c r="H25" s="105"/>
      <c r="I25" s="105"/>
    </row>
    <row r="26" spans="1:9" ht="15" x14ac:dyDescent="0.25">
      <c r="A26"/>
      <c r="B26"/>
      <c r="C26"/>
      <c r="D26"/>
      <c r="E26"/>
      <c r="F26"/>
      <c r="G26"/>
      <c r="H26" s="105"/>
      <c r="I26" s="105"/>
    </row>
    <row r="27" spans="1:9" ht="15" x14ac:dyDescent="0.25">
      <c r="A27"/>
      <c r="B27"/>
      <c r="C27"/>
      <c r="D27"/>
      <c r="E27"/>
      <c r="F27"/>
      <c r="G27"/>
      <c r="H27" s="105"/>
      <c r="I27" s="105"/>
    </row>
    <row r="28" spans="1:9" ht="15.75" thickBot="1" x14ac:dyDescent="0.3">
      <c r="A28" t="s">
        <v>26</v>
      </c>
      <c r="B28"/>
      <c r="C28"/>
      <c r="D28"/>
      <c r="E28"/>
      <c r="F28"/>
      <c r="G28"/>
      <c r="H28" s="105"/>
      <c r="I28" s="105"/>
    </row>
    <row r="29" spans="1:9" ht="15" x14ac:dyDescent="0.25">
      <c r="A29" s="100" t="s">
        <v>167</v>
      </c>
      <c r="B29" s="100" t="s">
        <v>27</v>
      </c>
      <c r="C29" s="100" t="s">
        <v>13</v>
      </c>
      <c r="D29" s="100" t="s">
        <v>28</v>
      </c>
      <c r="E29" s="100" t="s">
        <v>29</v>
      </c>
      <c r="F29" s="100" t="s">
        <v>170</v>
      </c>
      <c r="G29" s="100" t="s">
        <v>31</v>
      </c>
      <c r="H29" s="105"/>
      <c r="I29" s="105"/>
    </row>
    <row r="30" spans="1:9" ht="15" x14ac:dyDescent="0.25">
      <c r="A30" s="19" t="s">
        <v>182</v>
      </c>
      <c r="B30" s="19">
        <v>25</v>
      </c>
      <c r="C30" s="19">
        <v>3</v>
      </c>
      <c r="D30" s="19">
        <v>8.3333333333333339</v>
      </c>
      <c r="E30" s="19">
        <v>65535</v>
      </c>
      <c r="F30" s="19" t="e">
        <v>#NUM!</v>
      </c>
      <c r="G30" s="19">
        <v>3.4902948206546531</v>
      </c>
      <c r="H30" s="105"/>
      <c r="I30" s="105"/>
    </row>
    <row r="31" spans="1:9" ht="15" x14ac:dyDescent="0.25">
      <c r="A31" s="19" t="s">
        <v>87</v>
      </c>
      <c r="B31" s="19">
        <v>40</v>
      </c>
      <c r="C31" s="19">
        <v>4</v>
      </c>
      <c r="D31" s="19">
        <v>10</v>
      </c>
      <c r="E31" s="19">
        <v>65535</v>
      </c>
      <c r="F31" s="19" t="e">
        <v>#NUM!</v>
      </c>
      <c r="G31" s="19">
        <v>3.2591667269802373</v>
      </c>
      <c r="H31" s="105"/>
      <c r="I31" s="105"/>
    </row>
    <row r="32" spans="1:9" ht="15" x14ac:dyDescent="0.25">
      <c r="A32" s="19" t="s">
        <v>183</v>
      </c>
      <c r="B32" s="19">
        <v>0</v>
      </c>
      <c r="C32" s="19">
        <v>12</v>
      </c>
      <c r="D32" s="19">
        <v>0</v>
      </c>
      <c r="E32" s="19"/>
      <c r="F32" s="19"/>
      <c r="G32" s="19"/>
      <c r="H32" s="105"/>
      <c r="I32" s="105"/>
    </row>
    <row r="33" spans="1:9" ht="15" x14ac:dyDescent="0.25">
      <c r="A33" s="19"/>
      <c r="B33" s="19"/>
      <c r="C33" s="19"/>
      <c r="D33" s="19"/>
      <c r="E33" s="19"/>
      <c r="F33" s="19"/>
      <c r="G33" s="19"/>
      <c r="H33" s="105"/>
      <c r="I33" s="105"/>
    </row>
    <row r="34" spans="1:9" ht="15.75" thickBot="1" x14ac:dyDescent="0.3">
      <c r="A34" s="22" t="s">
        <v>32</v>
      </c>
      <c r="B34" s="22">
        <v>65</v>
      </c>
      <c r="C34" s="22">
        <v>19</v>
      </c>
      <c r="D34" s="22"/>
      <c r="E34" s="22"/>
      <c r="F34" s="22"/>
      <c r="G34" s="22"/>
      <c r="H34" s="105"/>
      <c r="I34" s="105"/>
    </row>
    <row r="35" spans="1:9" x14ac:dyDescent="0.2">
      <c r="A35" s="105"/>
      <c r="B35" s="105"/>
      <c r="C35" s="105"/>
      <c r="D35" s="105"/>
      <c r="E35" s="105"/>
      <c r="F35" s="105"/>
      <c r="G35" s="105"/>
      <c r="H35" s="105"/>
      <c r="I35" s="105"/>
    </row>
    <row r="36" spans="1:9" x14ac:dyDescent="0.2">
      <c r="A36" s="105"/>
      <c r="B36" s="105"/>
      <c r="C36" s="105"/>
      <c r="D36" s="105"/>
      <c r="E36" s="105"/>
      <c r="F36" s="105"/>
      <c r="G36" s="105"/>
      <c r="H36" s="105"/>
      <c r="I36" s="105"/>
    </row>
  </sheetData>
  <pageMargins left="0.78740157499999996" right="0.78740157499999996" top="0.984251969" bottom="0.984251969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7"/>
  <sheetViews>
    <sheetView topLeftCell="A19" workbookViewId="0">
      <selection activeCell="F44" sqref="F44"/>
    </sheetView>
  </sheetViews>
  <sheetFormatPr defaultColWidth="11.42578125" defaultRowHeight="15" x14ac:dyDescent="0.25"/>
  <cols>
    <col min="1" max="1" width="16.140625" customWidth="1"/>
    <col min="2" max="2" width="10.5703125" customWidth="1"/>
    <col min="3" max="3" width="9.42578125" customWidth="1"/>
    <col min="4" max="4" width="9.7109375" customWidth="1"/>
    <col min="5" max="5" width="9.5703125" customWidth="1"/>
    <col min="6" max="6" width="10" customWidth="1"/>
    <col min="7" max="7" width="10.42578125" customWidth="1"/>
  </cols>
  <sheetData>
    <row r="1" spans="1:8" x14ac:dyDescent="0.25">
      <c r="A1" s="90" t="s">
        <v>189</v>
      </c>
    </row>
    <row r="2" spans="1:8" x14ac:dyDescent="0.25">
      <c r="A2" t="s">
        <v>93</v>
      </c>
      <c r="B2" t="s">
        <v>92</v>
      </c>
    </row>
    <row r="3" spans="1:8" x14ac:dyDescent="0.25">
      <c r="B3">
        <v>1</v>
      </c>
      <c r="C3">
        <v>2</v>
      </c>
      <c r="D3">
        <v>3</v>
      </c>
      <c r="E3">
        <v>4</v>
      </c>
      <c r="F3">
        <v>5</v>
      </c>
    </row>
    <row r="4" spans="1:8" x14ac:dyDescent="0.25">
      <c r="A4">
        <v>1</v>
      </c>
      <c r="B4">
        <v>228</v>
      </c>
      <c r="C4">
        <v>295</v>
      </c>
      <c r="D4">
        <v>360</v>
      </c>
      <c r="E4">
        <v>433</v>
      </c>
      <c r="F4">
        <v>511</v>
      </c>
    </row>
    <row r="5" spans="1:8" x14ac:dyDescent="0.25">
      <c r="B5">
        <v>237</v>
      </c>
      <c r="C5">
        <v>301</v>
      </c>
      <c r="D5">
        <v>355</v>
      </c>
      <c r="E5">
        <v>435</v>
      </c>
      <c r="F5">
        <v>501</v>
      </c>
    </row>
    <row r="6" spans="1:8" x14ac:dyDescent="0.25">
      <c r="B6">
        <v>225</v>
      </c>
      <c r="C6">
        <v>312</v>
      </c>
      <c r="D6">
        <v>364</v>
      </c>
      <c r="E6">
        <v>433</v>
      </c>
      <c r="F6">
        <v>503</v>
      </c>
    </row>
    <row r="7" spans="1:8" x14ac:dyDescent="0.25">
      <c r="A7">
        <v>2</v>
      </c>
      <c r="B7">
        <v>280</v>
      </c>
      <c r="C7">
        <v>365</v>
      </c>
      <c r="D7">
        <v>453</v>
      </c>
      <c r="E7">
        <v>535</v>
      </c>
      <c r="F7">
        <v>630</v>
      </c>
    </row>
    <row r="8" spans="1:8" x14ac:dyDescent="0.25">
      <c r="B8">
        <v>282</v>
      </c>
      <c r="C8">
        <v>358</v>
      </c>
      <c r="D8">
        <v>461</v>
      </c>
      <c r="E8">
        <v>538</v>
      </c>
      <c r="F8">
        <v>622</v>
      </c>
    </row>
    <row r="9" spans="1:8" x14ac:dyDescent="0.25">
      <c r="B9">
        <v>290</v>
      </c>
      <c r="C9">
        <v>367</v>
      </c>
      <c r="D9">
        <v>452</v>
      </c>
      <c r="E9">
        <v>538</v>
      </c>
      <c r="F9">
        <v>619</v>
      </c>
    </row>
    <row r="10" spans="1:8" x14ac:dyDescent="0.25">
      <c r="A10">
        <v>3</v>
      </c>
      <c r="B10">
        <v>332</v>
      </c>
      <c r="C10">
        <v>228</v>
      </c>
      <c r="D10">
        <v>553</v>
      </c>
      <c r="E10">
        <v>639</v>
      </c>
      <c r="F10">
        <v>743</v>
      </c>
    </row>
    <row r="11" spans="1:8" x14ac:dyDescent="0.25">
      <c r="B11">
        <v>331</v>
      </c>
      <c r="C11">
        <v>433</v>
      </c>
      <c r="D11">
        <v>541</v>
      </c>
      <c r="E11">
        <v>649</v>
      </c>
      <c r="F11">
        <v>740</v>
      </c>
    </row>
    <row r="12" spans="1:8" x14ac:dyDescent="0.25">
      <c r="B12">
        <v>334</v>
      </c>
      <c r="C12">
        <v>431</v>
      </c>
      <c r="D12">
        <v>542</v>
      </c>
      <c r="E12">
        <v>648</v>
      </c>
      <c r="F12">
        <v>746</v>
      </c>
    </row>
    <row r="14" spans="1:8" x14ac:dyDescent="0.25">
      <c r="A14" t="s">
        <v>188</v>
      </c>
      <c r="H14" s="28"/>
    </row>
    <row r="15" spans="1:8" x14ac:dyDescent="0.25">
      <c r="H15" s="28"/>
    </row>
    <row r="16" spans="1:8" x14ac:dyDescent="0.25">
      <c r="A16" t="s">
        <v>20</v>
      </c>
      <c r="B16">
        <v>1</v>
      </c>
      <c r="C16">
        <v>2</v>
      </c>
      <c r="D16">
        <v>3</v>
      </c>
      <c r="E16">
        <v>4</v>
      </c>
      <c r="F16">
        <v>5</v>
      </c>
      <c r="G16" t="s">
        <v>32</v>
      </c>
      <c r="H16" s="28"/>
    </row>
    <row r="17" spans="1:8" ht="15.75" thickBot="1" x14ac:dyDescent="0.3">
      <c r="A17" s="127">
        <v>1</v>
      </c>
      <c r="B17" s="127"/>
      <c r="C17" s="127"/>
      <c r="D17" s="127"/>
      <c r="E17" s="127"/>
      <c r="F17" s="127"/>
      <c r="G17" s="127"/>
      <c r="H17" s="28"/>
    </row>
    <row r="18" spans="1:8" x14ac:dyDescent="0.25">
      <c r="A18" s="19" t="s">
        <v>166</v>
      </c>
      <c r="B18" s="19">
        <v>3</v>
      </c>
      <c r="C18" s="19">
        <v>3</v>
      </c>
      <c r="D18" s="19">
        <v>3</v>
      </c>
      <c r="E18" s="19">
        <v>3</v>
      </c>
      <c r="F18" s="19">
        <v>3</v>
      </c>
      <c r="G18" s="19">
        <v>15</v>
      </c>
      <c r="H18" s="28"/>
    </row>
    <row r="19" spans="1:8" x14ac:dyDescent="0.25">
      <c r="A19" s="19" t="s">
        <v>22</v>
      </c>
      <c r="B19" s="19">
        <v>690</v>
      </c>
      <c r="C19" s="19">
        <v>908</v>
      </c>
      <c r="D19" s="19">
        <v>1079</v>
      </c>
      <c r="E19" s="19">
        <v>1301</v>
      </c>
      <c r="F19" s="19">
        <v>1515</v>
      </c>
      <c r="G19" s="19">
        <v>5493</v>
      </c>
      <c r="H19" s="28"/>
    </row>
    <row r="20" spans="1:8" x14ac:dyDescent="0.25">
      <c r="A20" s="19" t="s">
        <v>106</v>
      </c>
      <c r="B20" s="19">
        <v>230</v>
      </c>
      <c r="C20" s="19">
        <v>302.66666666666669</v>
      </c>
      <c r="D20" s="19">
        <v>359.66666666666669</v>
      </c>
      <c r="E20" s="19">
        <v>433.66666666666669</v>
      </c>
      <c r="F20" s="19">
        <v>505</v>
      </c>
      <c r="G20" s="19">
        <v>366.2</v>
      </c>
      <c r="H20" s="28"/>
    </row>
    <row r="21" spans="1:8" x14ac:dyDescent="0.25">
      <c r="A21" s="19" t="s">
        <v>12</v>
      </c>
      <c r="B21" s="19">
        <v>39</v>
      </c>
      <c r="C21" s="19">
        <v>74.333333333343035</v>
      </c>
      <c r="D21" s="19">
        <v>20.333333333343035</v>
      </c>
      <c r="E21" s="19">
        <v>1.3333333333139308</v>
      </c>
      <c r="F21" s="19">
        <v>28</v>
      </c>
      <c r="G21" s="19">
        <v>9976.1714285714224</v>
      </c>
      <c r="H21" s="28"/>
    </row>
    <row r="22" spans="1:8" x14ac:dyDescent="0.25">
      <c r="A22" s="19"/>
      <c r="B22" s="19"/>
      <c r="C22" s="19"/>
      <c r="D22" s="19"/>
      <c r="E22" s="19"/>
      <c r="F22" s="19"/>
      <c r="G22" s="19"/>
      <c r="H22" s="28"/>
    </row>
    <row r="23" spans="1:8" ht="15.75" thickBot="1" x14ac:dyDescent="0.3">
      <c r="A23" s="127">
        <v>2</v>
      </c>
      <c r="B23" s="127"/>
      <c r="C23" s="127"/>
      <c r="D23" s="127"/>
      <c r="E23" s="127"/>
      <c r="F23" s="127"/>
      <c r="G23" s="127"/>
      <c r="H23" s="28"/>
    </row>
    <row r="24" spans="1:8" x14ac:dyDescent="0.25">
      <c r="A24" s="19" t="s">
        <v>166</v>
      </c>
      <c r="B24" s="19">
        <v>3</v>
      </c>
      <c r="C24" s="19">
        <v>3</v>
      </c>
      <c r="D24" s="19">
        <v>3</v>
      </c>
      <c r="E24" s="19">
        <v>3</v>
      </c>
      <c r="F24" s="19">
        <v>3</v>
      </c>
      <c r="G24" s="19">
        <v>15</v>
      </c>
      <c r="H24" s="28"/>
    </row>
    <row r="25" spans="1:8" x14ac:dyDescent="0.25">
      <c r="A25" s="19" t="s">
        <v>22</v>
      </c>
      <c r="B25" s="19">
        <v>852</v>
      </c>
      <c r="C25" s="19">
        <v>1090</v>
      </c>
      <c r="D25" s="19">
        <v>1366</v>
      </c>
      <c r="E25" s="19">
        <v>1611</v>
      </c>
      <c r="F25" s="19">
        <v>1871</v>
      </c>
      <c r="G25" s="19">
        <v>6790</v>
      </c>
      <c r="H25" s="28"/>
    </row>
    <row r="26" spans="1:8" x14ac:dyDescent="0.25">
      <c r="A26" s="19" t="s">
        <v>106</v>
      </c>
      <c r="B26" s="19">
        <v>284</v>
      </c>
      <c r="C26" s="19">
        <v>363.33333333333331</v>
      </c>
      <c r="D26" s="19">
        <v>455.33333333333331</v>
      </c>
      <c r="E26" s="19">
        <v>537</v>
      </c>
      <c r="F26" s="19">
        <v>623.66666666666663</v>
      </c>
      <c r="G26" s="19">
        <v>452.66666666666669</v>
      </c>
      <c r="H26" s="28"/>
    </row>
    <row r="27" spans="1:8" x14ac:dyDescent="0.25">
      <c r="A27" s="19" t="s">
        <v>12</v>
      </c>
      <c r="B27" s="19">
        <v>28</v>
      </c>
      <c r="C27" s="19">
        <v>22.333333333343035</v>
      </c>
      <c r="D27" s="19">
        <v>24.333333333313931</v>
      </c>
      <c r="E27" s="19">
        <v>3</v>
      </c>
      <c r="F27" s="19">
        <v>32.333333333372138</v>
      </c>
      <c r="G27" s="19">
        <v>15613.380952380963</v>
      </c>
      <c r="H27" s="28"/>
    </row>
    <row r="28" spans="1:8" x14ac:dyDescent="0.25">
      <c r="A28" s="19"/>
      <c r="B28" s="19"/>
      <c r="C28" s="19"/>
      <c r="D28" s="19"/>
      <c r="E28" s="19"/>
      <c r="F28" s="19"/>
      <c r="G28" s="19"/>
      <c r="H28" s="28"/>
    </row>
    <row r="29" spans="1:8" ht="15.75" thickBot="1" x14ac:dyDescent="0.3">
      <c r="A29" s="127">
        <v>3</v>
      </c>
      <c r="B29" s="127"/>
      <c r="C29" s="127"/>
      <c r="D29" s="127"/>
      <c r="E29" s="127"/>
      <c r="F29" s="127"/>
      <c r="G29" s="127"/>
      <c r="H29" s="28"/>
    </row>
    <row r="30" spans="1:8" x14ac:dyDescent="0.25">
      <c r="A30" s="19" t="s">
        <v>166</v>
      </c>
      <c r="B30" s="19">
        <v>3</v>
      </c>
      <c r="C30" s="19">
        <v>3</v>
      </c>
      <c r="D30" s="19">
        <v>3</v>
      </c>
      <c r="E30" s="19">
        <v>3</v>
      </c>
      <c r="F30" s="19">
        <v>3</v>
      </c>
      <c r="G30" s="19">
        <v>15</v>
      </c>
      <c r="H30" s="28"/>
    </row>
    <row r="31" spans="1:8" x14ac:dyDescent="0.25">
      <c r="A31" s="19" t="s">
        <v>22</v>
      </c>
      <c r="B31" s="19">
        <v>997</v>
      </c>
      <c r="C31" s="19">
        <v>1092</v>
      </c>
      <c r="D31" s="19">
        <v>1636</v>
      </c>
      <c r="E31" s="19">
        <v>1936</v>
      </c>
      <c r="F31" s="19">
        <v>2229</v>
      </c>
      <c r="G31" s="19">
        <v>7890</v>
      </c>
      <c r="H31" s="28"/>
    </row>
    <row r="32" spans="1:8" x14ac:dyDescent="0.25">
      <c r="A32" s="19" t="s">
        <v>106</v>
      </c>
      <c r="B32" s="19">
        <v>332.33333333333331</v>
      </c>
      <c r="C32" s="19">
        <v>364</v>
      </c>
      <c r="D32" s="19">
        <v>545.33333333333337</v>
      </c>
      <c r="E32" s="19">
        <v>645.33333333333337</v>
      </c>
      <c r="F32" s="19">
        <v>743</v>
      </c>
      <c r="G32" s="19">
        <v>526</v>
      </c>
      <c r="H32" s="28"/>
    </row>
    <row r="33" spans="1:8" x14ac:dyDescent="0.25">
      <c r="A33" s="19" t="s">
        <v>12</v>
      </c>
      <c r="B33" s="19">
        <v>2.3333333333430346</v>
      </c>
      <c r="C33" s="19">
        <v>13873</v>
      </c>
      <c r="D33" s="19">
        <v>44.333333333313931</v>
      </c>
      <c r="E33" s="19">
        <v>30.333333333372138</v>
      </c>
      <c r="F33" s="19">
        <v>9</v>
      </c>
      <c r="G33" s="19">
        <v>28877.142857142859</v>
      </c>
      <c r="H33" s="28"/>
    </row>
    <row r="34" spans="1:8" x14ac:dyDescent="0.25">
      <c r="A34" s="19"/>
      <c r="B34" s="19"/>
      <c r="C34" s="19"/>
      <c r="D34" s="19"/>
      <c r="E34" s="19"/>
      <c r="F34" s="19"/>
      <c r="G34" s="19"/>
      <c r="H34" s="28"/>
    </row>
    <row r="35" spans="1:8" ht="15.75" thickBot="1" x14ac:dyDescent="0.3">
      <c r="A35" s="127" t="s">
        <v>32</v>
      </c>
      <c r="B35" s="127"/>
      <c r="C35" s="127"/>
      <c r="D35" s="127"/>
      <c r="E35" s="127"/>
      <c r="H35" s="28"/>
    </row>
    <row r="36" spans="1:8" x14ac:dyDescent="0.25">
      <c r="A36" s="19" t="s">
        <v>166</v>
      </c>
      <c r="B36" s="19">
        <v>9</v>
      </c>
      <c r="C36" s="19">
        <v>9</v>
      </c>
      <c r="D36" s="19">
        <v>9</v>
      </c>
      <c r="E36" s="19">
        <v>9</v>
      </c>
      <c r="F36">
        <v>9</v>
      </c>
      <c r="H36" s="28"/>
    </row>
    <row r="37" spans="1:8" x14ac:dyDescent="0.25">
      <c r="A37" s="19" t="s">
        <v>22</v>
      </c>
      <c r="B37" s="19">
        <v>2539</v>
      </c>
      <c r="C37" s="19">
        <v>3090</v>
      </c>
      <c r="D37" s="19">
        <v>4081</v>
      </c>
      <c r="E37" s="19">
        <v>4848</v>
      </c>
      <c r="F37">
        <v>5615</v>
      </c>
      <c r="H37" s="28"/>
    </row>
    <row r="38" spans="1:8" x14ac:dyDescent="0.25">
      <c r="A38" s="19" t="s">
        <v>106</v>
      </c>
      <c r="B38" s="19">
        <v>282.11111111111109</v>
      </c>
      <c r="C38" s="19">
        <v>343.33333333333331</v>
      </c>
      <c r="D38" s="19">
        <v>453.44444444444446</v>
      </c>
      <c r="E38" s="19">
        <v>538.66666666666663</v>
      </c>
      <c r="F38">
        <v>623.88888888888891</v>
      </c>
      <c r="H38" s="28"/>
    </row>
    <row r="39" spans="1:8" x14ac:dyDescent="0.25">
      <c r="A39" s="19" t="s">
        <v>12</v>
      </c>
      <c r="B39" s="19">
        <v>1982.8611111111095</v>
      </c>
      <c r="C39" s="19">
        <v>4422.75</v>
      </c>
      <c r="D39" s="19">
        <v>6487.777777777781</v>
      </c>
      <c r="E39" s="19">
        <v>8410.75</v>
      </c>
      <c r="F39">
        <v>10638.111111111124</v>
      </c>
      <c r="H39" s="28"/>
    </row>
    <row r="40" spans="1:8" x14ac:dyDescent="0.25">
      <c r="A40" s="19"/>
      <c r="B40" s="19"/>
      <c r="C40" s="19"/>
      <c r="D40" s="19"/>
      <c r="E40" s="19"/>
      <c r="H40" s="28"/>
    </row>
    <row r="41" spans="1:8" x14ac:dyDescent="0.25">
      <c r="H41" s="28"/>
    </row>
    <row r="42" spans="1:8" ht="15.75" thickBot="1" x14ac:dyDescent="0.3">
      <c r="A42" t="s">
        <v>26</v>
      </c>
      <c r="H42" s="28"/>
    </row>
    <row r="43" spans="1:8" x14ac:dyDescent="0.25">
      <c r="A43" s="100" t="s">
        <v>167</v>
      </c>
      <c r="B43" s="100" t="s">
        <v>27</v>
      </c>
      <c r="C43" s="100" t="s">
        <v>13</v>
      </c>
      <c r="D43" s="100" t="s">
        <v>28</v>
      </c>
      <c r="E43" s="100" t="s">
        <v>29</v>
      </c>
      <c r="F43" s="100" t="s">
        <v>170</v>
      </c>
      <c r="G43" s="100" t="s">
        <v>31</v>
      </c>
      <c r="H43" s="28"/>
    </row>
    <row r="44" spans="1:8" x14ac:dyDescent="0.25">
      <c r="A44" s="19" t="s">
        <v>190</v>
      </c>
      <c r="B44" s="19">
        <v>191951.51111111103</v>
      </c>
      <c r="C44" s="19">
        <v>2</v>
      </c>
      <c r="D44" s="19">
        <v>95975.755555555515</v>
      </c>
      <c r="E44" s="19">
        <v>101.15488570357873</v>
      </c>
      <c r="F44" s="19">
        <v>4.632406462499837E-14</v>
      </c>
      <c r="G44" s="19">
        <v>3.3158295010646679</v>
      </c>
      <c r="H44" s="28"/>
    </row>
    <row r="45" spans="1:8" x14ac:dyDescent="0.25">
      <c r="A45" s="19" t="s">
        <v>87</v>
      </c>
      <c r="B45" s="19">
        <v>698947.24444444443</v>
      </c>
      <c r="C45" s="19">
        <v>4</v>
      </c>
      <c r="D45" s="19">
        <v>174736.81111111111</v>
      </c>
      <c r="E45" s="19">
        <v>184.16611626381857</v>
      </c>
      <c r="F45" s="19">
        <v>1.1902197832950204E-20</v>
      </c>
      <c r="G45" s="19">
        <v>2.6896275737604016</v>
      </c>
      <c r="H45" s="28"/>
    </row>
    <row r="46" spans="1:8" x14ac:dyDescent="0.25">
      <c r="A46" s="19" t="s">
        <v>191</v>
      </c>
      <c r="B46" s="19">
        <v>35122.488888888962</v>
      </c>
      <c r="C46" s="19">
        <v>8</v>
      </c>
      <c r="D46" s="19">
        <v>4390.3111111111202</v>
      </c>
      <c r="E46" s="19">
        <v>4.6272250327899656</v>
      </c>
      <c r="F46" s="19">
        <v>9.320165437943762E-4</v>
      </c>
      <c r="G46" s="19">
        <v>2.2661632742201698</v>
      </c>
      <c r="H46" s="28"/>
    </row>
    <row r="47" spans="1:8" x14ac:dyDescent="0.25">
      <c r="A47" s="19" t="s">
        <v>193</v>
      </c>
      <c r="B47" s="19">
        <v>28464.000000000007</v>
      </c>
      <c r="C47" s="19">
        <v>30</v>
      </c>
      <c r="D47" s="19">
        <v>948.8000000000003</v>
      </c>
      <c r="E47" s="19"/>
      <c r="F47" s="19"/>
      <c r="G47" s="19"/>
      <c r="H47" s="28"/>
    </row>
    <row r="48" spans="1:8" x14ac:dyDescent="0.25">
      <c r="A48" s="19"/>
      <c r="B48" s="19"/>
      <c r="C48" s="19"/>
      <c r="D48" s="19"/>
      <c r="E48" s="19"/>
      <c r="F48" s="19"/>
      <c r="G48" s="19"/>
      <c r="H48" s="28"/>
    </row>
    <row r="49" spans="1:8" ht="15.75" thickBot="1" x14ac:dyDescent="0.3">
      <c r="A49" s="22" t="s">
        <v>32</v>
      </c>
      <c r="B49" s="22">
        <v>954485.24444444443</v>
      </c>
      <c r="C49" s="22">
        <v>44</v>
      </c>
      <c r="D49" s="22"/>
      <c r="E49" s="22"/>
      <c r="F49" s="22"/>
      <c r="G49" s="22"/>
      <c r="H49" s="28"/>
    </row>
    <row r="50" spans="1:8" x14ac:dyDescent="0.25">
      <c r="A50" s="28"/>
      <c r="B50" s="28"/>
      <c r="C50" s="28"/>
      <c r="D50" s="28"/>
      <c r="E50" s="28"/>
      <c r="F50" s="28"/>
      <c r="G50" s="28"/>
      <c r="H50" s="28"/>
    </row>
    <row r="51" spans="1:8" x14ac:dyDescent="0.25">
      <c r="A51" s="28"/>
      <c r="B51" s="28"/>
      <c r="C51" s="28"/>
      <c r="D51" s="28"/>
      <c r="E51" s="28"/>
      <c r="F51" s="28"/>
      <c r="G51" s="28"/>
      <c r="H51" s="28"/>
    </row>
    <row r="52" spans="1:8" x14ac:dyDescent="0.25">
      <c r="A52" s="28"/>
      <c r="B52" s="28"/>
      <c r="C52" s="28"/>
      <c r="D52" s="28"/>
      <c r="E52" s="28"/>
      <c r="F52" s="28"/>
      <c r="G52" s="28"/>
      <c r="H52" s="28"/>
    </row>
    <row r="53" spans="1:8" x14ac:dyDescent="0.25">
      <c r="A53" s="28"/>
      <c r="B53" s="28"/>
      <c r="C53" s="28"/>
      <c r="D53" s="28"/>
      <c r="E53" s="28"/>
      <c r="F53" s="28"/>
      <c r="G53" s="28"/>
      <c r="H53" s="28"/>
    </row>
    <row r="54" spans="1:8" x14ac:dyDescent="0.25">
      <c r="A54" s="28"/>
      <c r="B54" s="28"/>
      <c r="C54" s="28"/>
      <c r="D54" s="28"/>
      <c r="E54" s="28"/>
      <c r="F54" s="28"/>
      <c r="G54" s="28"/>
      <c r="H54" s="28"/>
    </row>
    <row r="55" spans="1:8" x14ac:dyDescent="0.25">
      <c r="A55" s="28"/>
      <c r="B55" s="28"/>
      <c r="C55" s="28"/>
      <c r="D55" s="28"/>
      <c r="E55" s="28"/>
      <c r="F55" s="28"/>
      <c r="G55" s="28"/>
      <c r="H55" s="28"/>
    </row>
    <row r="56" spans="1:8" x14ac:dyDescent="0.25">
      <c r="A56" s="28"/>
      <c r="B56" s="28"/>
      <c r="C56" s="28"/>
      <c r="D56" s="28"/>
      <c r="E56" s="28"/>
      <c r="F56" s="28"/>
      <c r="G56" s="28"/>
      <c r="H56" s="28"/>
    </row>
    <row r="57" spans="1:8" x14ac:dyDescent="0.25">
      <c r="A57" s="28"/>
      <c r="B57" s="28"/>
      <c r="C57" s="28"/>
      <c r="D57" s="28"/>
      <c r="E57" s="28"/>
      <c r="F57" s="28"/>
      <c r="G57" s="28"/>
      <c r="H57" s="28"/>
    </row>
    <row r="58" spans="1:8" x14ac:dyDescent="0.25">
      <c r="A58" s="28"/>
      <c r="B58" s="28"/>
      <c r="C58" s="28"/>
      <c r="D58" s="28"/>
      <c r="E58" s="28"/>
      <c r="F58" s="28"/>
      <c r="G58" s="28"/>
      <c r="H58" s="28"/>
    </row>
    <row r="59" spans="1:8" x14ac:dyDescent="0.25">
      <c r="A59" s="28"/>
      <c r="B59" s="28"/>
      <c r="C59" s="28"/>
      <c r="D59" s="28"/>
      <c r="E59" s="28"/>
      <c r="F59" s="28"/>
      <c r="G59" s="28"/>
      <c r="H59" s="28"/>
    </row>
    <row r="60" spans="1:8" x14ac:dyDescent="0.25">
      <c r="A60" s="28"/>
      <c r="B60" s="28"/>
      <c r="C60" s="28"/>
      <c r="D60" s="28"/>
      <c r="E60" s="28"/>
      <c r="F60" s="28"/>
      <c r="G60" s="28"/>
      <c r="H60" s="28"/>
    </row>
    <row r="61" spans="1:8" x14ac:dyDescent="0.25">
      <c r="A61" s="28"/>
      <c r="B61" s="28"/>
      <c r="C61" s="28"/>
      <c r="D61" s="28"/>
      <c r="E61" s="28"/>
      <c r="F61" s="28"/>
      <c r="G61" s="28"/>
      <c r="H61" s="28"/>
    </row>
    <row r="62" spans="1:8" x14ac:dyDescent="0.25">
      <c r="A62" s="28"/>
      <c r="B62" s="28"/>
      <c r="C62" s="28"/>
      <c r="D62" s="28"/>
      <c r="E62" s="28"/>
      <c r="F62" s="28"/>
      <c r="G62" s="28"/>
      <c r="H62" s="28"/>
    </row>
    <row r="63" spans="1:8" x14ac:dyDescent="0.25">
      <c r="A63" s="28"/>
      <c r="B63" s="28"/>
      <c r="C63" s="28"/>
      <c r="D63" s="28"/>
      <c r="E63" s="28"/>
      <c r="F63" s="28"/>
      <c r="G63" s="28"/>
      <c r="H63" s="28"/>
    </row>
    <row r="64" spans="1:8" x14ac:dyDescent="0.25">
      <c r="A64" s="28"/>
      <c r="B64" s="28"/>
      <c r="C64" s="28"/>
      <c r="D64" s="28"/>
      <c r="E64" s="28"/>
      <c r="F64" s="28"/>
      <c r="G64" s="28"/>
      <c r="H64" s="28"/>
    </row>
    <row r="65" spans="1:8" x14ac:dyDescent="0.25">
      <c r="A65" s="28"/>
      <c r="B65" s="28"/>
      <c r="C65" s="28"/>
      <c r="D65" s="28"/>
      <c r="E65" s="28"/>
      <c r="F65" s="28"/>
      <c r="G65" s="28"/>
      <c r="H65" s="28"/>
    </row>
    <row r="66" spans="1:8" x14ac:dyDescent="0.25">
      <c r="A66" s="28"/>
      <c r="B66" s="28"/>
      <c r="C66" s="28"/>
      <c r="D66" s="28"/>
      <c r="E66" s="28"/>
      <c r="F66" s="28"/>
      <c r="G66" s="28"/>
      <c r="H66" s="28"/>
    </row>
    <row r="67" spans="1:8" x14ac:dyDescent="0.25">
      <c r="A67" s="28"/>
      <c r="B67" s="28"/>
      <c r="C67" s="28"/>
      <c r="D67" s="28"/>
      <c r="E67" s="28"/>
      <c r="F67" s="28"/>
      <c r="G67" s="28"/>
      <c r="H67" s="28"/>
    </row>
    <row r="68" spans="1:8" x14ac:dyDescent="0.25">
      <c r="A68" s="28"/>
      <c r="B68" s="28"/>
      <c r="C68" s="28"/>
      <c r="D68" s="28"/>
      <c r="E68" s="28"/>
      <c r="F68" s="28"/>
      <c r="G68" s="28"/>
      <c r="H68" s="28"/>
    </row>
    <row r="69" spans="1:8" x14ac:dyDescent="0.25">
      <c r="A69" s="28"/>
      <c r="B69" s="28"/>
      <c r="C69" s="28"/>
      <c r="D69" s="28"/>
      <c r="E69" s="28"/>
      <c r="F69" s="28"/>
      <c r="G69" s="28"/>
      <c r="H69" s="28"/>
    </row>
    <row r="70" spans="1:8" x14ac:dyDescent="0.25">
      <c r="A70" s="28"/>
      <c r="B70" s="28"/>
      <c r="C70" s="28"/>
      <c r="D70" s="28"/>
      <c r="E70" s="28"/>
      <c r="F70" s="28"/>
      <c r="G70" s="28"/>
      <c r="H70" s="28"/>
    </row>
    <row r="71" spans="1:8" x14ac:dyDescent="0.25">
      <c r="A71" s="28"/>
      <c r="B71" s="28"/>
      <c r="C71" s="28"/>
      <c r="D71" s="28"/>
      <c r="E71" s="28"/>
      <c r="F71" s="28"/>
      <c r="G71" s="28"/>
      <c r="H71" s="28"/>
    </row>
    <row r="72" spans="1:8" x14ac:dyDescent="0.25">
      <c r="A72" s="28"/>
      <c r="B72" s="28"/>
      <c r="C72" s="28"/>
      <c r="D72" s="28"/>
      <c r="E72" s="28"/>
      <c r="F72" s="28"/>
      <c r="G72" s="28"/>
      <c r="H72" s="28"/>
    </row>
    <row r="73" spans="1:8" x14ac:dyDescent="0.25">
      <c r="A73" s="28"/>
      <c r="B73" s="28"/>
      <c r="C73" s="28"/>
      <c r="D73" s="28"/>
      <c r="E73" s="28"/>
      <c r="F73" s="28"/>
      <c r="G73" s="28"/>
      <c r="H73" s="28"/>
    </row>
    <row r="74" spans="1:8" x14ac:dyDescent="0.25">
      <c r="A74" s="28"/>
      <c r="B74" s="28"/>
      <c r="C74" s="28"/>
      <c r="D74" s="28"/>
      <c r="E74" s="28"/>
      <c r="F74" s="28"/>
      <c r="G74" s="28"/>
      <c r="H74" s="28"/>
    </row>
    <row r="75" spans="1:8" x14ac:dyDescent="0.25">
      <c r="A75" s="28"/>
      <c r="B75" s="28"/>
      <c r="C75" s="28"/>
      <c r="D75" s="28"/>
      <c r="E75" s="28"/>
      <c r="F75" s="28"/>
      <c r="G75" s="28"/>
      <c r="H75" s="28"/>
    </row>
    <row r="76" spans="1:8" x14ac:dyDescent="0.25">
      <c r="A76" s="28"/>
      <c r="B76" s="28"/>
      <c r="C76" s="28"/>
      <c r="D76" s="28"/>
      <c r="E76" s="28"/>
      <c r="F76" s="28"/>
      <c r="G76" s="28"/>
      <c r="H76" s="28"/>
    </row>
    <row r="77" spans="1:8" x14ac:dyDescent="0.25">
      <c r="A77" s="28"/>
      <c r="B77" s="28"/>
      <c r="C77" s="28"/>
      <c r="D77" s="28"/>
      <c r="E77" s="28"/>
      <c r="F77" s="28"/>
      <c r="G77" s="28"/>
      <c r="H77" s="28"/>
    </row>
    <row r="78" spans="1:8" x14ac:dyDescent="0.25">
      <c r="A78" s="28"/>
      <c r="B78" s="28"/>
      <c r="C78" s="28"/>
      <c r="D78" s="28"/>
      <c r="E78" s="28"/>
      <c r="F78" s="28"/>
      <c r="G78" s="28"/>
      <c r="H78" s="28"/>
    </row>
    <row r="79" spans="1:8" x14ac:dyDescent="0.25">
      <c r="A79" s="28"/>
      <c r="B79" s="28"/>
      <c r="C79" s="28"/>
      <c r="D79" s="28"/>
      <c r="E79" s="28"/>
      <c r="F79" s="28"/>
      <c r="G79" s="28"/>
      <c r="H79" s="28"/>
    </row>
    <row r="80" spans="1:8" x14ac:dyDescent="0.25">
      <c r="A80" s="28"/>
      <c r="B80" s="28"/>
      <c r="C80" s="28"/>
      <c r="D80" s="28"/>
      <c r="E80" s="28"/>
      <c r="F80" s="28"/>
      <c r="G80" s="28"/>
      <c r="H80" s="28"/>
    </row>
    <row r="81" spans="1:8" x14ac:dyDescent="0.25">
      <c r="A81" s="28"/>
      <c r="B81" s="28"/>
      <c r="C81" s="28"/>
      <c r="D81" s="28"/>
      <c r="E81" s="28"/>
      <c r="F81" s="28"/>
      <c r="G81" s="28"/>
      <c r="H81" s="28"/>
    </row>
    <row r="82" spans="1:8" x14ac:dyDescent="0.25">
      <c r="A82" s="28"/>
      <c r="B82" s="28"/>
      <c r="C82" s="28"/>
      <c r="D82" s="28"/>
      <c r="E82" s="28"/>
      <c r="F82" s="28"/>
      <c r="G82" s="28"/>
      <c r="H82" s="28"/>
    </row>
    <row r="83" spans="1:8" x14ac:dyDescent="0.25">
      <c r="A83" s="28"/>
      <c r="B83" s="28"/>
      <c r="C83" s="28"/>
      <c r="D83" s="28"/>
      <c r="E83" s="28"/>
      <c r="F83" s="28"/>
      <c r="G83" s="28"/>
      <c r="H83" s="28"/>
    </row>
    <row r="84" spans="1:8" x14ac:dyDescent="0.25">
      <c r="A84" s="28"/>
      <c r="B84" s="28"/>
      <c r="C84" s="28"/>
      <c r="D84" s="28"/>
      <c r="E84" s="28"/>
      <c r="F84" s="28"/>
      <c r="G84" s="28"/>
      <c r="H84" s="28"/>
    </row>
    <row r="85" spans="1:8" x14ac:dyDescent="0.25">
      <c r="A85" s="28"/>
      <c r="B85" s="28"/>
      <c r="C85" s="28"/>
      <c r="D85" s="28"/>
      <c r="E85" s="28"/>
      <c r="F85" s="28"/>
      <c r="G85" s="28"/>
      <c r="H85" s="28"/>
    </row>
    <row r="86" spans="1:8" x14ac:dyDescent="0.25">
      <c r="A86" s="28"/>
      <c r="B86" s="28"/>
      <c r="C86" s="28"/>
      <c r="D86" s="28"/>
      <c r="E86" s="28"/>
      <c r="F86" s="28"/>
      <c r="G86" s="28"/>
      <c r="H86" s="28"/>
    </row>
    <row r="87" spans="1:8" x14ac:dyDescent="0.25">
      <c r="A87" s="28"/>
      <c r="B87" s="28"/>
      <c r="C87" s="28"/>
      <c r="D87" s="28"/>
      <c r="E87" s="28"/>
      <c r="F87" s="28"/>
      <c r="G87" s="28"/>
      <c r="H87" s="28"/>
    </row>
    <row r="88" spans="1:8" x14ac:dyDescent="0.25">
      <c r="A88" s="28"/>
      <c r="B88" s="28"/>
      <c r="C88" s="28"/>
      <c r="D88" s="28"/>
      <c r="E88" s="28"/>
      <c r="F88" s="28"/>
      <c r="G88" s="28"/>
      <c r="H88" s="28"/>
    </row>
    <row r="89" spans="1:8" x14ac:dyDescent="0.25">
      <c r="A89" s="28"/>
      <c r="B89" s="28"/>
      <c r="C89" s="28"/>
      <c r="D89" s="28"/>
      <c r="E89" s="28"/>
      <c r="F89" s="28"/>
      <c r="G89" s="28"/>
      <c r="H89" s="28"/>
    </row>
    <row r="90" spans="1:8" x14ac:dyDescent="0.25">
      <c r="A90" s="28"/>
      <c r="B90" s="28"/>
      <c r="C90" s="28"/>
      <c r="D90" s="28"/>
      <c r="E90" s="28"/>
      <c r="F90" s="28"/>
      <c r="G90" s="28"/>
      <c r="H90" s="28"/>
    </row>
    <row r="91" spans="1:8" x14ac:dyDescent="0.25">
      <c r="A91" s="28"/>
      <c r="B91" s="28"/>
      <c r="C91" s="28"/>
      <c r="D91" s="28"/>
      <c r="E91" s="28"/>
      <c r="F91" s="28"/>
      <c r="G91" s="28"/>
      <c r="H91" s="28"/>
    </row>
    <row r="92" spans="1:8" x14ac:dyDescent="0.25">
      <c r="A92" s="28"/>
      <c r="B92" s="28"/>
      <c r="C92" s="28"/>
      <c r="D92" s="28"/>
      <c r="E92" s="28"/>
      <c r="F92" s="28"/>
      <c r="G92" s="28"/>
      <c r="H92" s="28"/>
    </row>
    <row r="93" spans="1:8" x14ac:dyDescent="0.25">
      <c r="A93" s="28"/>
      <c r="B93" s="28"/>
      <c r="C93" s="28"/>
      <c r="D93" s="28"/>
      <c r="E93" s="28"/>
      <c r="F93" s="28"/>
      <c r="G93" s="28"/>
      <c r="H93" s="28"/>
    </row>
    <row r="94" spans="1:8" x14ac:dyDescent="0.25">
      <c r="A94" s="28"/>
      <c r="B94" s="28"/>
      <c r="C94" s="28"/>
      <c r="D94" s="28"/>
      <c r="E94" s="28"/>
      <c r="F94" s="28"/>
      <c r="G94" s="28"/>
      <c r="H94" s="28"/>
    </row>
    <row r="95" spans="1:8" x14ac:dyDescent="0.25">
      <c r="A95" s="28"/>
      <c r="B95" s="28"/>
      <c r="C95" s="28"/>
      <c r="D95" s="28"/>
      <c r="E95" s="28"/>
      <c r="F95" s="28"/>
      <c r="G95" s="28"/>
      <c r="H95" s="28"/>
    </row>
    <row r="96" spans="1:8" x14ac:dyDescent="0.25">
      <c r="A96" s="28"/>
      <c r="B96" s="28"/>
      <c r="C96" s="28"/>
      <c r="D96" s="28"/>
      <c r="E96" s="28"/>
      <c r="F96" s="28"/>
      <c r="G96" s="28"/>
      <c r="H96" s="28"/>
    </row>
    <row r="97" spans="1:8" x14ac:dyDescent="0.25">
      <c r="A97" s="28"/>
      <c r="B97" s="28"/>
      <c r="C97" s="28"/>
      <c r="D97" s="28"/>
      <c r="E97" s="28"/>
      <c r="F97" s="28"/>
      <c r="G97" s="28"/>
      <c r="H97" s="28"/>
    </row>
    <row r="98" spans="1:8" x14ac:dyDescent="0.25">
      <c r="A98" s="28"/>
      <c r="B98" s="28"/>
      <c r="C98" s="28"/>
      <c r="D98" s="28"/>
      <c r="E98" s="28"/>
      <c r="F98" s="28"/>
      <c r="G98" s="28"/>
      <c r="H98" s="28"/>
    </row>
    <row r="99" spans="1:8" x14ac:dyDescent="0.25">
      <c r="A99" s="28"/>
      <c r="B99" s="28"/>
      <c r="C99" s="28"/>
      <c r="D99" s="28"/>
      <c r="E99" s="28"/>
      <c r="F99" s="28"/>
      <c r="G99" s="28"/>
      <c r="H99" s="28"/>
    </row>
    <row r="100" spans="1:8" x14ac:dyDescent="0.25">
      <c r="A100" s="28"/>
      <c r="B100" s="28"/>
      <c r="C100" s="28"/>
      <c r="D100" s="28"/>
      <c r="E100" s="28"/>
      <c r="F100" s="28"/>
      <c r="G100" s="28"/>
      <c r="H100" s="28"/>
    </row>
    <row r="101" spans="1:8" x14ac:dyDescent="0.25">
      <c r="A101" s="28"/>
      <c r="B101" s="28"/>
      <c r="C101" s="28"/>
      <c r="D101" s="28"/>
      <c r="E101" s="28"/>
      <c r="F101" s="28"/>
      <c r="G101" s="28"/>
      <c r="H101" s="28"/>
    </row>
    <row r="102" spans="1:8" x14ac:dyDescent="0.25">
      <c r="A102" s="28"/>
      <c r="B102" s="28"/>
      <c r="C102" s="28"/>
      <c r="D102" s="28"/>
      <c r="E102" s="28"/>
      <c r="F102" s="28"/>
      <c r="G102" s="28"/>
      <c r="H102" s="28"/>
    </row>
    <row r="103" spans="1:8" x14ac:dyDescent="0.25">
      <c r="A103" s="28"/>
      <c r="B103" s="28"/>
      <c r="C103" s="28"/>
      <c r="D103" s="28"/>
      <c r="E103" s="28"/>
      <c r="F103" s="28"/>
      <c r="G103" s="28"/>
      <c r="H103" s="28"/>
    </row>
    <row r="104" spans="1:8" x14ac:dyDescent="0.25">
      <c r="A104" s="28"/>
      <c r="B104" s="28"/>
      <c r="C104" s="28"/>
      <c r="D104" s="28"/>
      <c r="E104" s="28"/>
      <c r="F104" s="28"/>
      <c r="G104" s="28"/>
      <c r="H104" s="28"/>
    </row>
    <row r="105" spans="1:8" x14ac:dyDescent="0.25">
      <c r="A105" s="28"/>
      <c r="B105" s="28"/>
      <c r="C105" s="28"/>
      <c r="D105" s="28"/>
      <c r="E105" s="28"/>
      <c r="F105" s="28"/>
      <c r="G105" s="28"/>
      <c r="H105" s="28"/>
    </row>
    <row r="106" spans="1:8" x14ac:dyDescent="0.25">
      <c r="A106" s="28"/>
      <c r="B106" s="28"/>
      <c r="C106" s="28"/>
      <c r="D106" s="28"/>
      <c r="E106" s="28"/>
      <c r="F106" s="28"/>
      <c r="G106" s="28"/>
      <c r="H106" s="28"/>
    </row>
    <row r="107" spans="1:8" x14ac:dyDescent="0.25">
      <c r="A107" s="28"/>
      <c r="B107" s="28"/>
      <c r="C107" s="28"/>
      <c r="D107" s="28"/>
      <c r="E107" s="28"/>
      <c r="F107" s="28"/>
      <c r="G107" s="28"/>
      <c r="H107" s="28"/>
    </row>
    <row r="108" spans="1:8" x14ac:dyDescent="0.25">
      <c r="A108" s="28"/>
      <c r="B108" s="28"/>
      <c r="C108" s="28"/>
      <c r="D108" s="28"/>
      <c r="E108" s="28"/>
      <c r="F108" s="28"/>
      <c r="G108" s="28"/>
      <c r="H108" s="28"/>
    </row>
    <row r="109" spans="1:8" x14ac:dyDescent="0.25">
      <c r="A109" s="28"/>
      <c r="B109" s="28"/>
      <c r="C109" s="28"/>
      <c r="D109" s="28"/>
      <c r="E109" s="28"/>
      <c r="F109" s="28"/>
      <c r="G109" s="28"/>
      <c r="H109" s="28"/>
    </row>
    <row r="110" spans="1:8" x14ac:dyDescent="0.25">
      <c r="A110" s="28"/>
      <c r="B110" s="28"/>
      <c r="C110" s="28"/>
      <c r="D110" s="28"/>
      <c r="E110" s="28"/>
      <c r="F110" s="28"/>
      <c r="G110" s="28"/>
      <c r="H110" s="28"/>
    </row>
    <row r="111" spans="1:8" x14ac:dyDescent="0.25">
      <c r="A111" s="28"/>
      <c r="B111" s="28"/>
      <c r="C111" s="28"/>
      <c r="D111" s="28"/>
      <c r="E111" s="28"/>
      <c r="F111" s="28"/>
      <c r="G111" s="28"/>
      <c r="H111" s="28"/>
    </row>
    <row r="112" spans="1:8" x14ac:dyDescent="0.25">
      <c r="A112" s="28"/>
      <c r="B112" s="28"/>
      <c r="C112" s="28"/>
      <c r="D112" s="28"/>
      <c r="E112" s="28"/>
      <c r="F112" s="28"/>
      <c r="G112" s="28"/>
      <c r="H112" s="28"/>
    </row>
    <row r="113" spans="1:8" x14ac:dyDescent="0.25">
      <c r="A113" s="28"/>
      <c r="B113" s="28"/>
      <c r="C113" s="28"/>
      <c r="D113" s="28"/>
      <c r="E113" s="28"/>
      <c r="F113" s="28"/>
      <c r="G113" s="28"/>
      <c r="H113" s="28"/>
    </row>
    <row r="114" spans="1:8" x14ac:dyDescent="0.25">
      <c r="A114" s="28"/>
      <c r="B114" s="28"/>
      <c r="C114" s="28"/>
      <c r="D114" s="28"/>
      <c r="E114" s="28"/>
      <c r="F114" s="28"/>
      <c r="G114" s="28"/>
      <c r="H114" s="28"/>
    </row>
    <row r="115" spans="1:8" x14ac:dyDescent="0.25">
      <c r="A115" s="28"/>
      <c r="B115" s="28"/>
      <c r="C115" s="28"/>
      <c r="D115" s="28"/>
      <c r="E115" s="28"/>
      <c r="F115" s="28"/>
      <c r="G115" s="28"/>
      <c r="H115" s="28"/>
    </row>
    <row r="116" spans="1:8" x14ac:dyDescent="0.25">
      <c r="A116" s="28"/>
      <c r="B116" s="28"/>
      <c r="C116" s="28"/>
      <c r="D116" s="28"/>
      <c r="E116" s="28"/>
      <c r="F116" s="28"/>
      <c r="G116" s="28"/>
      <c r="H116" s="28"/>
    </row>
    <row r="117" spans="1:8" x14ac:dyDescent="0.25">
      <c r="A117" s="28"/>
      <c r="B117" s="28"/>
      <c r="C117" s="28"/>
      <c r="D117" s="28"/>
      <c r="E117" s="28"/>
      <c r="F117" s="28"/>
      <c r="G117" s="28"/>
      <c r="H117" s="28"/>
    </row>
  </sheetData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opLeftCell="A19" workbookViewId="0">
      <selection activeCell="F48" sqref="F48"/>
    </sheetView>
  </sheetViews>
  <sheetFormatPr defaultColWidth="11.42578125" defaultRowHeight="12.75" x14ac:dyDescent="0.2"/>
  <cols>
    <col min="1" max="1" width="15.85546875" style="102" customWidth="1"/>
    <col min="2" max="16384" width="11.42578125" style="102"/>
  </cols>
  <sheetData>
    <row r="1" spans="1:5" x14ac:dyDescent="0.2">
      <c r="A1" s="119" t="s">
        <v>192</v>
      </c>
    </row>
    <row r="4" spans="1:5" x14ac:dyDescent="0.2">
      <c r="A4" s="133" t="s">
        <v>96</v>
      </c>
      <c r="B4" s="133">
        <v>1</v>
      </c>
      <c r="C4" s="133">
        <v>2</v>
      </c>
      <c r="D4" s="133">
        <v>3</v>
      </c>
      <c r="E4" s="133">
        <v>4</v>
      </c>
    </row>
    <row r="5" spans="1:5" x14ac:dyDescent="0.2">
      <c r="A5" s="133">
        <v>1</v>
      </c>
      <c r="B5" s="133">
        <v>53</v>
      </c>
      <c r="C5" s="133">
        <v>58</v>
      </c>
      <c r="D5" s="133">
        <v>59</v>
      </c>
      <c r="E5" s="133">
        <v>65</v>
      </c>
    </row>
    <row r="6" spans="1:5" x14ac:dyDescent="0.2">
      <c r="A6" s="133"/>
      <c r="B6" s="133">
        <v>55</v>
      </c>
      <c r="C6" s="133">
        <v>57</v>
      </c>
      <c r="D6" s="133">
        <v>62</v>
      </c>
      <c r="E6" s="133">
        <v>61</v>
      </c>
    </row>
    <row r="7" spans="1:5" x14ac:dyDescent="0.2">
      <c r="A7" s="133"/>
      <c r="B7" s="133">
        <v>51</v>
      </c>
      <c r="C7" s="133">
        <v>60</v>
      </c>
      <c r="D7" s="133">
        <v>61</v>
      </c>
      <c r="E7" s="133">
        <v>62</v>
      </c>
    </row>
    <row r="8" spans="1:5" x14ac:dyDescent="0.2">
      <c r="A8" s="133"/>
      <c r="B8" s="133">
        <v>53</v>
      </c>
      <c r="C8" s="133">
        <v>57</v>
      </c>
      <c r="D8" s="133">
        <v>64</v>
      </c>
      <c r="E8" s="133">
        <v>66</v>
      </c>
    </row>
    <row r="9" spans="1:5" x14ac:dyDescent="0.2">
      <c r="A9" s="133">
        <v>2</v>
      </c>
      <c r="B9" s="133">
        <v>54</v>
      </c>
      <c r="C9" s="133">
        <v>62</v>
      </c>
      <c r="D9" s="133">
        <v>53</v>
      </c>
      <c r="E9" s="133">
        <v>55</v>
      </c>
    </row>
    <row r="10" spans="1:5" x14ac:dyDescent="0.2">
      <c r="A10" s="133"/>
      <c r="B10" s="133">
        <v>60</v>
      </c>
      <c r="C10" s="133">
        <v>60</v>
      </c>
      <c r="D10" s="133">
        <v>59</v>
      </c>
      <c r="E10" s="133">
        <v>59</v>
      </c>
    </row>
    <row r="11" spans="1:5" x14ac:dyDescent="0.2">
      <c r="A11" s="133"/>
      <c r="B11" s="133">
        <v>56</v>
      </c>
      <c r="C11" s="133">
        <v>54</v>
      </c>
      <c r="D11" s="133">
        <v>57</v>
      </c>
      <c r="E11" s="133">
        <v>61</v>
      </c>
    </row>
    <row r="12" spans="1:5" x14ac:dyDescent="0.2">
      <c r="A12" s="133"/>
      <c r="B12" s="133">
        <v>59</v>
      </c>
      <c r="C12" s="133">
        <v>55</v>
      </c>
      <c r="D12" s="133">
        <v>58</v>
      </c>
      <c r="E12" s="133">
        <v>58</v>
      </c>
    </row>
    <row r="13" spans="1:5" x14ac:dyDescent="0.2">
      <c r="A13" s="133">
        <v>3</v>
      </c>
      <c r="B13" s="133">
        <v>64</v>
      </c>
      <c r="C13" s="133">
        <v>55</v>
      </c>
      <c r="D13" s="133">
        <v>54</v>
      </c>
      <c r="E13" s="133">
        <v>50</v>
      </c>
    </row>
    <row r="14" spans="1:5" x14ac:dyDescent="0.2">
      <c r="A14" s="133"/>
      <c r="B14" s="133">
        <v>61</v>
      </c>
      <c r="C14" s="133">
        <v>61</v>
      </c>
      <c r="D14" s="133">
        <v>57</v>
      </c>
      <c r="E14" s="133">
        <v>55</v>
      </c>
    </row>
    <row r="15" spans="1:5" x14ac:dyDescent="0.2">
      <c r="A15" s="133"/>
      <c r="B15" s="133">
        <v>67</v>
      </c>
      <c r="C15" s="133">
        <v>61</v>
      </c>
      <c r="D15" s="133">
        <v>55</v>
      </c>
      <c r="E15" s="133">
        <v>52</v>
      </c>
    </row>
    <row r="16" spans="1:5" x14ac:dyDescent="0.2">
      <c r="A16" s="133"/>
      <c r="B16" s="133">
        <v>62</v>
      </c>
      <c r="C16" s="133">
        <v>60</v>
      </c>
      <c r="D16" s="133">
        <v>58</v>
      </c>
      <c r="E16" s="133">
        <v>52</v>
      </c>
    </row>
    <row r="18" spans="1:6" x14ac:dyDescent="0.2">
      <c r="A18" s="102" t="s">
        <v>188</v>
      </c>
    </row>
    <row r="20" spans="1:6" x14ac:dyDescent="0.2">
      <c r="A20" s="102" t="s">
        <v>20</v>
      </c>
      <c r="B20" s="102">
        <v>1</v>
      </c>
      <c r="C20" s="102">
        <v>2</v>
      </c>
      <c r="D20" s="102">
        <v>3</v>
      </c>
      <c r="E20" s="102">
        <v>4</v>
      </c>
      <c r="F20" s="102" t="s">
        <v>32</v>
      </c>
    </row>
    <row r="21" spans="1:6" ht="13.5" thickBot="1" x14ac:dyDescent="0.25">
      <c r="A21" s="124">
        <v>1</v>
      </c>
      <c r="B21" s="124"/>
      <c r="C21" s="124"/>
      <c r="D21" s="124"/>
      <c r="E21" s="124"/>
      <c r="F21" s="124"/>
    </row>
    <row r="22" spans="1:6" x14ac:dyDescent="0.2">
      <c r="A22" s="122" t="s">
        <v>166</v>
      </c>
      <c r="B22" s="122">
        <v>4</v>
      </c>
      <c r="C22" s="122">
        <v>4</v>
      </c>
      <c r="D22" s="122">
        <v>4</v>
      </c>
      <c r="E22" s="122">
        <v>4</v>
      </c>
      <c r="F22" s="122">
        <v>16</v>
      </c>
    </row>
    <row r="23" spans="1:6" x14ac:dyDescent="0.2">
      <c r="A23" s="122" t="s">
        <v>22</v>
      </c>
      <c r="B23" s="122">
        <v>212</v>
      </c>
      <c r="C23" s="122">
        <v>232</v>
      </c>
      <c r="D23" s="122">
        <v>246</v>
      </c>
      <c r="E23" s="122">
        <v>254</v>
      </c>
      <c r="F23" s="122">
        <v>944</v>
      </c>
    </row>
    <row r="24" spans="1:6" x14ac:dyDescent="0.2">
      <c r="A24" s="122" t="s">
        <v>106</v>
      </c>
      <c r="B24" s="122">
        <v>53</v>
      </c>
      <c r="C24" s="122">
        <v>58</v>
      </c>
      <c r="D24" s="122">
        <v>61.5</v>
      </c>
      <c r="E24" s="122">
        <v>63.5</v>
      </c>
      <c r="F24" s="122">
        <v>59</v>
      </c>
    </row>
    <row r="25" spans="1:6" x14ac:dyDescent="0.2">
      <c r="A25" s="122" t="s">
        <v>12</v>
      </c>
      <c r="B25" s="122">
        <v>2.6666666666666665</v>
      </c>
      <c r="C25" s="122">
        <v>2</v>
      </c>
      <c r="D25" s="122">
        <v>4.333333333333333</v>
      </c>
      <c r="E25" s="122">
        <v>5.666666666666667</v>
      </c>
      <c r="F25" s="122">
        <v>19.866666666666667</v>
      </c>
    </row>
    <row r="26" spans="1:6" x14ac:dyDescent="0.2">
      <c r="A26" s="122"/>
      <c r="B26" s="122"/>
      <c r="C26" s="122"/>
      <c r="D26" s="122"/>
      <c r="E26" s="122"/>
      <c r="F26" s="122"/>
    </row>
    <row r="27" spans="1:6" ht="13.5" thickBot="1" x14ac:dyDescent="0.25">
      <c r="A27" s="124">
        <v>2</v>
      </c>
      <c r="B27" s="124"/>
      <c r="C27" s="124"/>
      <c r="D27" s="124"/>
      <c r="E27" s="124"/>
      <c r="F27" s="124"/>
    </row>
    <row r="28" spans="1:6" x14ac:dyDescent="0.2">
      <c r="A28" s="122" t="s">
        <v>166</v>
      </c>
      <c r="B28" s="122">
        <v>4</v>
      </c>
      <c r="C28" s="122">
        <v>4</v>
      </c>
      <c r="D28" s="122">
        <v>4</v>
      </c>
      <c r="E28" s="122">
        <v>4</v>
      </c>
      <c r="F28" s="122">
        <v>16</v>
      </c>
    </row>
    <row r="29" spans="1:6" x14ac:dyDescent="0.2">
      <c r="A29" s="122" t="s">
        <v>22</v>
      </c>
      <c r="B29" s="122">
        <v>229</v>
      </c>
      <c r="C29" s="122">
        <v>231</v>
      </c>
      <c r="D29" s="122">
        <v>227</v>
      </c>
      <c r="E29" s="122">
        <v>233</v>
      </c>
      <c r="F29" s="122">
        <v>920</v>
      </c>
    </row>
    <row r="30" spans="1:6" x14ac:dyDescent="0.2">
      <c r="A30" s="122" t="s">
        <v>106</v>
      </c>
      <c r="B30" s="122">
        <v>57.25</v>
      </c>
      <c r="C30" s="122">
        <v>57.75</v>
      </c>
      <c r="D30" s="122">
        <v>56.75</v>
      </c>
      <c r="E30" s="122">
        <v>58.25</v>
      </c>
      <c r="F30" s="122">
        <v>57.5</v>
      </c>
    </row>
    <row r="31" spans="1:6" x14ac:dyDescent="0.2">
      <c r="A31" s="122" t="s">
        <v>12</v>
      </c>
      <c r="B31" s="122">
        <v>7.583333333333333</v>
      </c>
      <c r="C31" s="122">
        <v>14.916666666666666</v>
      </c>
      <c r="D31" s="122">
        <v>6.916666666666667</v>
      </c>
      <c r="E31" s="122">
        <v>6.25</v>
      </c>
      <c r="F31" s="122">
        <v>7.4666666666666668</v>
      </c>
    </row>
    <row r="32" spans="1:6" x14ac:dyDescent="0.2">
      <c r="A32" s="122"/>
      <c r="B32" s="122"/>
      <c r="C32" s="122"/>
      <c r="D32" s="122"/>
      <c r="E32" s="122"/>
      <c r="F32" s="122"/>
    </row>
    <row r="33" spans="1:7" ht="13.5" thickBot="1" x14ac:dyDescent="0.25">
      <c r="A33" s="124">
        <v>3</v>
      </c>
      <c r="B33" s="124"/>
      <c r="C33" s="124"/>
      <c r="D33" s="124"/>
      <c r="E33" s="124"/>
      <c r="F33" s="124"/>
    </row>
    <row r="34" spans="1:7" x14ac:dyDescent="0.2">
      <c r="A34" s="122" t="s">
        <v>166</v>
      </c>
      <c r="B34" s="122">
        <v>4</v>
      </c>
      <c r="C34" s="122">
        <v>4</v>
      </c>
      <c r="D34" s="122">
        <v>4</v>
      </c>
      <c r="E34" s="122">
        <v>4</v>
      </c>
      <c r="F34" s="122">
        <v>16</v>
      </c>
    </row>
    <row r="35" spans="1:7" x14ac:dyDescent="0.2">
      <c r="A35" s="122" t="s">
        <v>22</v>
      </c>
      <c r="B35" s="122">
        <v>254</v>
      </c>
      <c r="C35" s="122">
        <v>237</v>
      </c>
      <c r="D35" s="122">
        <v>224</v>
      </c>
      <c r="E35" s="122">
        <v>209</v>
      </c>
      <c r="F35" s="122">
        <v>924</v>
      </c>
    </row>
    <row r="36" spans="1:7" x14ac:dyDescent="0.2">
      <c r="A36" s="122" t="s">
        <v>106</v>
      </c>
      <c r="B36" s="122">
        <v>63.5</v>
      </c>
      <c r="C36" s="122">
        <v>59.25</v>
      </c>
      <c r="D36" s="122">
        <v>56</v>
      </c>
      <c r="E36" s="122">
        <v>52.25</v>
      </c>
      <c r="F36" s="122">
        <v>57.75</v>
      </c>
    </row>
    <row r="37" spans="1:7" x14ac:dyDescent="0.2">
      <c r="A37" s="122" t="s">
        <v>12</v>
      </c>
      <c r="B37" s="122">
        <v>7</v>
      </c>
      <c r="C37" s="122">
        <v>8.25</v>
      </c>
      <c r="D37" s="122">
        <v>3.3333333333333335</v>
      </c>
      <c r="E37" s="122">
        <v>4.25</v>
      </c>
      <c r="F37" s="122">
        <v>22.866666666666667</v>
      </c>
    </row>
    <row r="38" spans="1:7" x14ac:dyDescent="0.2">
      <c r="A38" s="122"/>
      <c r="B38" s="122"/>
      <c r="C38" s="122"/>
      <c r="D38" s="122"/>
      <c r="E38" s="122"/>
      <c r="F38" s="122"/>
    </row>
    <row r="39" spans="1:7" ht="13.5" thickBot="1" x14ac:dyDescent="0.25">
      <c r="A39" s="124" t="s">
        <v>32</v>
      </c>
      <c r="B39" s="124"/>
      <c r="C39" s="124"/>
      <c r="D39" s="124"/>
      <c r="E39" s="124"/>
    </row>
    <row r="40" spans="1:7" x14ac:dyDescent="0.2">
      <c r="A40" s="122" t="s">
        <v>166</v>
      </c>
      <c r="B40" s="122">
        <v>12</v>
      </c>
      <c r="C40" s="122">
        <v>12</v>
      </c>
      <c r="D40" s="122">
        <v>12</v>
      </c>
      <c r="E40" s="122">
        <v>12</v>
      </c>
    </row>
    <row r="41" spans="1:7" x14ac:dyDescent="0.2">
      <c r="A41" s="122" t="s">
        <v>22</v>
      </c>
      <c r="B41" s="122">
        <v>695</v>
      </c>
      <c r="C41" s="122">
        <v>700</v>
      </c>
      <c r="D41" s="122">
        <v>697</v>
      </c>
      <c r="E41" s="122">
        <v>696</v>
      </c>
    </row>
    <row r="42" spans="1:7" x14ac:dyDescent="0.2">
      <c r="A42" s="122" t="s">
        <v>106</v>
      </c>
      <c r="B42" s="122">
        <v>57.916666666666664</v>
      </c>
      <c r="C42" s="122">
        <v>58.333333333333336</v>
      </c>
      <c r="D42" s="122">
        <v>58.083333333333336</v>
      </c>
      <c r="E42" s="122">
        <v>58</v>
      </c>
    </row>
    <row r="43" spans="1:7" x14ac:dyDescent="0.2">
      <c r="A43" s="122" t="s">
        <v>12</v>
      </c>
      <c r="B43" s="122">
        <v>24.992424242424022</v>
      </c>
      <c r="C43" s="122">
        <v>7.3333333333331128</v>
      </c>
      <c r="D43" s="122">
        <v>10.446969696969477</v>
      </c>
      <c r="E43" s="122">
        <v>27.454545454545453</v>
      </c>
    </row>
    <row r="44" spans="1:7" x14ac:dyDescent="0.2">
      <c r="A44" s="122"/>
      <c r="B44" s="122"/>
      <c r="C44" s="122"/>
      <c r="D44" s="122"/>
      <c r="E44" s="122"/>
    </row>
    <row r="46" spans="1:7" ht="13.5" thickBot="1" x14ac:dyDescent="0.25">
      <c r="A46" s="102" t="s">
        <v>26</v>
      </c>
    </row>
    <row r="47" spans="1:7" x14ac:dyDescent="0.2">
      <c r="A47" s="121" t="s">
        <v>167</v>
      </c>
      <c r="B47" s="121" t="s">
        <v>27</v>
      </c>
      <c r="C47" s="121" t="s">
        <v>13</v>
      </c>
      <c r="D47" s="121" t="s">
        <v>28</v>
      </c>
      <c r="E47" s="121" t="s">
        <v>29</v>
      </c>
      <c r="F47" s="121" t="s">
        <v>170</v>
      </c>
      <c r="G47" s="121" t="s">
        <v>31</v>
      </c>
    </row>
    <row r="48" spans="1:7" x14ac:dyDescent="0.2">
      <c r="A48" s="122" t="s">
        <v>190</v>
      </c>
      <c r="B48" s="129">
        <v>20.666666666666742</v>
      </c>
      <c r="C48" s="122">
        <v>2</v>
      </c>
      <c r="D48" s="130">
        <v>10.333333333333371</v>
      </c>
      <c r="E48" s="130">
        <v>1.6947608200455642</v>
      </c>
      <c r="F48" s="130">
        <v>0.19796676885827891</v>
      </c>
      <c r="G48" s="130">
        <v>3.2594463061946737</v>
      </c>
    </row>
    <row r="49" spans="1:7" x14ac:dyDescent="0.2">
      <c r="A49" s="122" t="s">
        <v>87</v>
      </c>
      <c r="B49" s="129">
        <v>1.1666666666667425</v>
      </c>
      <c r="C49" s="122">
        <v>3</v>
      </c>
      <c r="D49" s="130">
        <v>0.38888888888891415</v>
      </c>
      <c r="E49" s="130">
        <v>6.3781321184514392E-2</v>
      </c>
      <c r="F49" s="130">
        <v>0.97863869049950614</v>
      </c>
      <c r="G49" s="130">
        <v>2.866265557082313</v>
      </c>
    </row>
    <row r="50" spans="1:7" x14ac:dyDescent="0.2">
      <c r="A50" s="122" t="s">
        <v>191</v>
      </c>
      <c r="B50" s="129">
        <v>532.33333333333326</v>
      </c>
      <c r="C50" s="122">
        <v>6</v>
      </c>
      <c r="D50" s="130">
        <v>88.722222222222214</v>
      </c>
      <c r="E50" s="130">
        <v>14.551252847380409</v>
      </c>
      <c r="F50" s="131">
        <v>2.3623025900949265E-8</v>
      </c>
      <c r="G50" s="130">
        <v>2.3637509584411101</v>
      </c>
    </row>
    <row r="51" spans="1:7" x14ac:dyDescent="0.2">
      <c r="A51" s="122" t="s">
        <v>193</v>
      </c>
      <c r="B51" s="129">
        <v>219.5</v>
      </c>
      <c r="C51" s="122">
        <v>36</v>
      </c>
      <c r="D51" s="130">
        <v>6.0972222222222223</v>
      </c>
      <c r="E51" s="130"/>
      <c r="F51" s="130"/>
      <c r="G51" s="130"/>
    </row>
    <row r="52" spans="1:7" x14ac:dyDescent="0.2">
      <c r="A52" s="122"/>
      <c r="B52" s="129"/>
      <c r="C52" s="122"/>
      <c r="D52" s="122"/>
      <c r="E52" s="122"/>
      <c r="F52" s="122"/>
      <c r="G52" s="122"/>
    </row>
    <row r="53" spans="1:7" ht="13.5" thickBot="1" x14ac:dyDescent="0.25">
      <c r="A53" s="123" t="s">
        <v>32</v>
      </c>
      <c r="B53" s="132">
        <v>773.66666666666674</v>
      </c>
      <c r="C53" s="123">
        <v>47</v>
      </c>
      <c r="D53" s="123"/>
      <c r="E53" s="123"/>
      <c r="F53" s="123"/>
      <c r="G53" s="123"/>
    </row>
  </sheetData>
  <pageMargins left="0.78740157499999996" right="0.78740157499999996" top="0.984251969" bottom="0.984251969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activeCell="F41" sqref="F41"/>
    </sheetView>
  </sheetViews>
  <sheetFormatPr defaultColWidth="11.42578125" defaultRowHeight="12.75" x14ac:dyDescent="0.2"/>
  <cols>
    <col min="1" max="16384" width="11.42578125" style="102"/>
  </cols>
  <sheetData>
    <row r="1" spans="1:6" x14ac:dyDescent="0.2">
      <c r="A1" s="119" t="s">
        <v>97</v>
      </c>
    </row>
    <row r="2" spans="1:6" x14ac:dyDescent="0.2">
      <c r="B2" s="102" t="s">
        <v>94</v>
      </c>
    </row>
    <row r="3" spans="1:6" x14ac:dyDescent="0.2">
      <c r="A3" s="102" t="s">
        <v>95</v>
      </c>
      <c r="B3" s="102">
        <v>1</v>
      </c>
      <c r="C3" s="102">
        <v>2</v>
      </c>
      <c r="D3" s="102">
        <v>3</v>
      </c>
      <c r="E3" s="102">
        <v>4</v>
      </c>
    </row>
    <row r="4" spans="1:6" x14ac:dyDescent="0.2">
      <c r="A4" s="102">
        <v>1</v>
      </c>
      <c r="B4" s="134">
        <v>13.2</v>
      </c>
      <c r="C4" s="134">
        <v>13.3</v>
      </c>
      <c r="D4" s="134">
        <v>12.5</v>
      </c>
      <c r="E4" s="134">
        <v>12.8</v>
      </c>
    </row>
    <row r="5" spans="1:6" x14ac:dyDescent="0.2">
      <c r="B5" s="134">
        <v>12.9</v>
      </c>
      <c r="C5" s="134">
        <v>13.8</v>
      </c>
      <c r="D5" s="134">
        <v>12</v>
      </c>
      <c r="E5" s="134">
        <v>12.4</v>
      </c>
    </row>
    <row r="6" spans="1:6" x14ac:dyDescent="0.2">
      <c r="A6" s="102">
        <v>2</v>
      </c>
      <c r="B6" s="134">
        <v>12.8</v>
      </c>
      <c r="C6" s="134">
        <v>13.4</v>
      </c>
      <c r="D6" s="134">
        <v>13</v>
      </c>
      <c r="E6" s="134">
        <v>13.8</v>
      </c>
    </row>
    <row r="7" spans="1:6" x14ac:dyDescent="0.2">
      <c r="B7" s="134">
        <v>12</v>
      </c>
      <c r="C7" s="134">
        <v>13.1</v>
      </c>
      <c r="D7" s="134">
        <v>13.3</v>
      </c>
      <c r="E7" s="134">
        <v>14.1</v>
      </c>
    </row>
    <row r="8" spans="1:6" x14ac:dyDescent="0.2">
      <c r="A8" s="102">
        <v>3</v>
      </c>
      <c r="B8" s="134">
        <v>12.2</v>
      </c>
      <c r="C8" s="134">
        <v>12.1</v>
      </c>
      <c r="D8" s="134">
        <v>12.2</v>
      </c>
      <c r="E8" s="134">
        <v>12.5</v>
      </c>
    </row>
    <row r="9" spans="1:6" x14ac:dyDescent="0.2">
      <c r="B9" s="134">
        <v>11.6</v>
      </c>
      <c r="C9" s="134">
        <v>11.9</v>
      </c>
      <c r="D9" s="134">
        <v>12.7</v>
      </c>
      <c r="E9" s="134">
        <v>11.8</v>
      </c>
    </row>
    <row r="11" spans="1:6" x14ac:dyDescent="0.2">
      <c r="A11" s="102" t="s">
        <v>188</v>
      </c>
    </row>
    <row r="13" spans="1:6" x14ac:dyDescent="0.2">
      <c r="A13" s="102" t="s">
        <v>20</v>
      </c>
      <c r="B13" s="102">
        <v>1</v>
      </c>
      <c r="C13" s="102">
        <v>2</v>
      </c>
      <c r="D13" s="102">
        <v>3</v>
      </c>
      <c r="E13" s="102">
        <v>4</v>
      </c>
      <c r="F13" s="102" t="s">
        <v>32</v>
      </c>
    </row>
    <row r="14" spans="1:6" ht="13.5" thickBot="1" x14ac:dyDescent="0.25">
      <c r="A14" s="124">
        <v>1</v>
      </c>
      <c r="B14" s="124"/>
      <c r="C14" s="124"/>
      <c r="D14" s="124"/>
      <c r="E14" s="124"/>
      <c r="F14" s="124"/>
    </row>
    <row r="15" spans="1:6" x14ac:dyDescent="0.2">
      <c r="A15" s="122" t="s">
        <v>166</v>
      </c>
      <c r="B15" s="122">
        <v>2</v>
      </c>
      <c r="C15" s="122">
        <v>2</v>
      </c>
      <c r="D15" s="122">
        <v>2</v>
      </c>
      <c r="E15" s="122">
        <v>2</v>
      </c>
      <c r="F15" s="122">
        <v>8</v>
      </c>
    </row>
    <row r="16" spans="1:6" x14ac:dyDescent="0.2">
      <c r="A16" s="122" t="s">
        <v>22</v>
      </c>
      <c r="B16" s="122">
        <v>26.1</v>
      </c>
      <c r="C16" s="122">
        <v>27.1</v>
      </c>
      <c r="D16" s="122">
        <v>24.5</v>
      </c>
      <c r="E16" s="122">
        <v>25.2</v>
      </c>
      <c r="F16" s="122">
        <v>102.9</v>
      </c>
    </row>
    <row r="17" spans="1:6" x14ac:dyDescent="0.2">
      <c r="A17" s="122" t="s">
        <v>106</v>
      </c>
      <c r="B17" s="122">
        <v>13.05</v>
      </c>
      <c r="C17" s="122">
        <v>13.55</v>
      </c>
      <c r="D17" s="122">
        <v>12.25</v>
      </c>
      <c r="E17" s="122">
        <v>12.6</v>
      </c>
      <c r="F17" s="122">
        <v>12.862500000000001</v>
      </c>
    </row>
    <row r="18" spans="1:6" x14ac:dyDescent="0.2">
      <c r="A18" s="122" t="s">
        <v>12</v>
      </c>
      <c r="B18" s="122">
        <v>4.4999999999959073E-2</v>
      </c>
      <c r="C18" s="122">
        <v>0.125</v>
      </c>
      <c r="D18" s="122">
        <v>0.125</v>
      </c>
      <c r="E18" s="122">
        <v>7.999999999992724E-2</v>
      </c>
      <c r="F18" s="122">
        <v>0.32553571428567402</v>
      </c>
    </row>
    <row r="19" spans="1:6" x14ac:dyDescent="0.2">
      <c r="A19" s="122"/>
      <c r="B19" s="122"/>
      <c r="C19" s="122"/>
      <c r="D19" s="122"/>
      <c r="E19" s="122"/>
      <c r="F19" s="122"/>
    </row>
    <row r="20" spans="1:6" ht="13.5" thickBot="1" x14ac:dyDescent="0.25">
      <c r="A20" s="124">
        <v>2</v>
      </c>
      <c r="B20" s="124"/>
      <c r="C20" s="124"/>
      <c r="D20" s="124"/>
      <c r="E20" s="124"/>
      <c r="F20" s="124"/>
    </row>
    <row r="21" spans="1:6" x14ac:dyDescent="0.2">
      <c r="A21" s="122" t="s">
        <v>166</v>
      </c>
      <c r="B21" s="122">
        <v>2</v>
      </c>
      <c r="C21" s="122">
        <v>2</v>
      </c>
      <c r="D21" s="122">
        <v>2</v>
      </c>
      <c r="E21" s="122">
        <v>2</v>
      </c>
      <c r="F21" s="122">
        <v>8</v>
      </c>
    </row>
    <row r="22" spans="1:6" x14ac:dyDescent="0.2">
      <c r="A22" s="122" t="s">
        <v>22</v>
      </c>
      <c r="B22" s="122">
        <v>24.8</v>
      </c>
      <c r="C22" s="122">
        <v>26.5</v>
      </c>
      <c r="D22" s="122">
        <v>26.3</v>
      </c>
      <c r="E22" s="122">
        <v>27.9</v>
      </c>
      <c r="F22" s="122">
        <v>105.5</v>
      </c>
    </row>
    <row r="23" spans="1:6" x14ac:dyDescent="0.2">
      <c r="A23" s="122" t="s">
        <v>106</v>
      </c>
      <c r="B23" s="122">
        <v>12.4</v>
      </c>
      <c r="C23" s="122">
        <v>13.25</v>
      </c>
      <c r="D23" s="122">
        <v>13.15</v>
      </c>
      <c r="E23" s="122">
        <v>13.95</v>
      </c>
      <c r="F23" s="122">
        <v>13.1875</v>
      </c>
    </row>
    <row r="24" spans="1:6" x14ac:dyDescent="0.2">
      <c r="A24" s="122" t="s">
        <v>12</v>
      </c>
      <c r="B24" s="122">
        <v>0.31999999999999318</v>
      </c>
      <c r="C24" s="122">
        <v>4.4999999999959073E-2</v>
      </c>
      <c r="D24" s="122">
        <v>4.4999999999959073E-2</v>
      </c>
      <c r="E24" s="122">
        <v>4.5000000000015916E-2</v>
      </c>
      <c r="F24" s="122">
        <v>0.40982142857150655</v>
      </c>
    </row>
    <row r="25" spans="1:6" x14ac:dyDescent="0.2">
      <c r="A25" s="122"/>
      <c r="B25" s="122"/>
      <c r="C25" s="122"/>
      <c r="D25" s="122"/>
      <c r="E25" s="122"/>
      <c r="F25" s="122"/>
    </row>
    <row r="26" spans="1:6" ht="13.5" thickBot="1" x14ac:dyDescent="0.25">
      <c r="A26" s="124">
        <v>3</v>
      </c>
      <c r="B26" s="124"/>
      <c r="C26" s="124"/>
      <c r="D26" s="124"/>
      <c r="E26" s="124"/>
      <c r="F26" s="124"/>
    </row>
    <row r="27" spans="1:6" x14ac:dyDescent="0.2">
      <c r="A27" s="122" t="s">
        <v>166</v>
      </c>
      <c r="B27" s="122">
        <v>2</v>
      </c>
      <c r="C27" s="122">
        <v>2</v>
      </c>
      <c r="D27" s="122">
        <v>2</v>
      </c>
      <c r="E27" s="122">
        <v>2</v>
      </c>
      <c r="F27" s="122">
        <v>8</v>
      </c>
    </row>
    <row r="28" spans="1:6" x14ac:dyDescent="0.2">
      <c r="A28" s="122" t="s">
        <v>22</v>
      </c>
      <c r="B28" s="122">
        <v>23.8</v>
      </c>
      <c r="C28" s="122">
        <v>24</v>
      </c>
      <c r="D28" s="122">
        <v>24.9</v>
      </c>
      <c r="E28" s="122">
        <v>24.3</v>
      </c>
      <c r="F28" s="122">
        <v>97</v>
      </c>
    </row>
    <row r="29" spans="1:6" x14ac:dyDescent="0.2">
      <c r="A29" s="122" t="s">
        <v>106</v>
      </c>
      <c r="B29" s="122">
        <v>11.9</v>
      </c>
      <c r="C29" s="122">
        <v>12</v>
      </c>
      <c r="D29" s="122">
        <v>12.45</v>
      </c>
      <c r="E29" s="122">
        <v>12.15</v>
      </c>
      <c r="F29" s="122">
        <v>12.125</v>
      </c>
    </row>
    <row r="30" spans="1:6" x14ac:dyDescent="0.2">
      <c r="A30" s="122" t="s">
        <v>12</v>
      </c>
      <c r="B30" s="122">
        <v>0.18000000000006366</v>
      </c>
      <c r="C30" s="122">
        <v>1.999999999998181E-2</v>
      </c>
      <c r="D30" s="122">
        <v>0.12500000000005684</v>
      </c>
      <c r="E30" s="122">
        <v>0.24500000000000455</v>
      </c>
      <c r="F30" s="122">
        <v>0.13071428571428051</v>
      </c>
    </row>
    <row r="31" spans="1:6" x14ac:dyDescent="0.2">
      <c r="A31" s="122"/>
      <c r="B31" s="122"/>
      <c r="C31" s="122"/>
      <c r="D31" s="122"/>
      <c r="E31" s="122"/>
      <c r="F31" s="122"/>
    </row>
    <row r="32" spans="1:6" ht="13.5" thickBot="1" x14ac:dyDescent="0.25">
      <c r="A32" s="124" t="s">
        <v>32</v>
      </c>
      <c r="B32" s="124"/>
      <c r="C32" s="124"/>
      <c r="D32" s="124"/>
      <c r="E32" s="124"/>
    </row>
    <row r="33" spans="1:7" x14ac:dyDescent="0.2">
      <c r="A33" s="122" t="s">
        <v>166</v>
      </c>
      <c r="B33" s="122">
        <v>6</v>
      </c>
      <c r="C33" s="122">
        <v>6</v>
      </c>
      <c r="D33" s="122">
        <v>6</v>
      </c>
      <c r="E33" s="122">
        <v>6</v>
      </c>
    </row>
    <row r="34" spans="1:7" x14ac:dyDescent="0.2">
      <c r="A34" s="122" t="s">
        <v>22</v>
      </c>
      <c r="B34" s="122">
        <v>74.7</v>
      </c>
      <c r="C34" s="122">
        <v>77.599999999999994</v>
      </c>
      <c r="D34" s="122">
        <v>75.7</v>
      </c>
      <c r="E34" s="122">
        <v>77.400000000000006</v>
      </c>
    </row>
    <row r="35" spans="1:7" x14ac:dyDescent="0.2">
      <c r="A35" s="122" t="s">
        <v>106</v>
      </c>
      <c r="B35" s="122">
        <v>12.45</v>
      </c>
      <c r="C35" s="122">
        <v>12.933333333333335</v>
      </c>
      <c r="D35" s="122">
        <v>12.616666666666667</v>
      </c>
      <c r="E35" s="122">
        <v>12.9</v>
      </c>
    </row>
    <row r="36" spans="1:7" x14ac:dyDescent="0.2">
      <c r="A36" s="122" t="s">
        <v>12</v>
      </c>
      <c r="B36" s="122">
        <v>0.37499999999997724</v>
      </c>
      <c r="C36" s="122">
        <v>0.57866666666664057</v>
      </c>
      <c r="D36" s="122">
        <v>0.23766666666663241</v>
      </c>
      <c r="E36" s="122">
        <v>0.77600000000009006</v>
      </c>
    </row>
    <row r="37" spans="1:7" x14ac:dyDescent="0.2">
      <c r="A37" s="122"/>
      <c r="B37" s="122"/>
      <c r="C37" s="122"/>
      <c r="D37" s="122"/>
      <c r="E37" s="122"/>
    </row>
    <row r="39" spans="1:7" ht="13.5" thickBot="1" x14ac:dyDescent="0.25">
      <c r="A39" s="102" t="s">
        <v>26</v>
      </c>
    </row>
    <row r="40" spans="1:7" x14ac:dyDescent="0.2">
      <c r="A40" s="121" t="s">
        <v>167</v>
      </c>
      <c r="B40" s="121" t="s">
        <v>27</v>
      </c>
      <c r="C40" s="121" t="s">
        <v>13</v>
      </c>
      <c r="D40" s="121" t="s">
        <v>28</v>
      </c>
      <c r="E40" s="121" t="s">
        <v>29</v>
      </c>
      <c r="F40" s="121" t="s">
        <v>170</v>
      </c>
      <c r="G40" s="121" t="s">
        <v>31</v>
      </c>
    </row>
    <row r="41" spans="1:7" x14ac:dyDescent="0.2">
      <c r="A41" s="122" t="s">
        <v>190</v>
      </c>
      <c r="B41" s="130">
        <v>4.742500000000005</v>
      </c>
      <c r="C41" s="122">
        <v>2</v>
      </c>
      <c r="D41" s="135">
        <v>2.3712499999999999</v>
      </c>
      <c r="E41" s="135">
        <v>20.324999999999999</v>
      </c>
      <c r="F41" s="151">
        <v>1.4018360465885448E-4</v>
      </c>
      <c r="G41" s="135">
        <v>3.8852938347033836</v>
      </c>
    </row>
    <row r="42" spans="1:7" x14ac:dyDescent="0.2">
      <c r="A42" s="122" t="s">
        <v>87</v>
      </c>
      <c r="B42" s="130">
        <v>0.96833333333333549</v>
      </c>
      <c r="C42" s="122">
        <v>3</v>
      </c>
      <c r="D42" s="135">
        <v>0.3227777777777785</v>
      </c>
      <c r="E42" s="135">
        <v>2.7666666666666737</v>
      </c>
      <c r="F42" s="135">
        <v>8.7663316174644179E-2</v>
      </c>
      <c r="G42" s="135">
        <v>3.4902948206546531</v>
      </c>
    </row>
    <row r="43" spans="1:7" x14ac:dyDescent="0.2">
      <c r="A43" s="122" t="s">
        <v>191</v>
      </c>
      <c r="B43" s="130">
        <v>3.694166666666665</v>
      </c>
      <c r="C43" s="122">
        <v>6</v>
      </c>
      <c r="D43" s="135">
        <v>0.61569444444444421</v>
      </c>
      <c r="E43" s="135">
        <v>5.2773809523809518</v>
      </c>
      <c r="F43" s="135">
        <v>7.0636379891719329E-3</v>
      </c>
      <c r="G43" s="135">
        <v>2.9961203776127796</v>
      </c>
    </row>
    <row r="44" spans="1:7" x14ac:dyDescent="0.2">
      <c r="A44" s="122" t="s">
        <v>193</v>
      </c>
      <c r="B44" s="130">
        <v>1.4</v>
      </c>
      <c r="C44" s="122">
        <v>12</v>
      </c>
      <c r="D44" s="135">
        <v>0.11666666666666663</v>
      </c>
      <c r="E44" s="135"/>
      <c r="F44" s="135"/>
      <c r="G44" s="135"/>
    </row>
    <row r="45" spans="1:7" x14ac:dyDescent="0.2">
      <c r="A45" s="122"/>
      <c r="B45" s="130"/>
      <c r="C45" s="122"/>
      <c r="D45" s="122"/>
      <c r="E45" s="122"/>
      <c r="F45" s="122"/>
      <c r="G45" s="122"/>
    </row>
    <row r="46" spans="1:7" ht="13.5" thickBot="1" x14ac:dyDescent="0.25">
      <c r="A46" s="123" t="s">
        <v>32</v>
      </c>
      <c r="B46" s="136">
        <v>10.805</v>
      </c>
      <c r="C46" s="123">
        <v>23</v>
      </c>
      <c r="D46" s="123"/>
      <c r="E46" s="123"/>
      <c r="F46" s="123"/>
      <c r="G46" s="123"/>
    </row>
  </sheetData>
  <pageMargins left="0.78740157499999996" right="0.78740157499999996" top="0.984251969" bottom="0.984251969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="85" zoomScaleNormal="85" workbookViewId="0">
      <selection activeCell="F13" sqref="F13"/>
    </sheetView>
  </sheetViews>
  <sheetFormatPr defaultColWidth="11.42578125" defaultRowHeight="15" x14ac:dyDescent="0.25"/>
  <cols>
    <col min="1" max="1" width="12.42578125" customWidth="1"/>
    <col min="2" max="2" width="10.28515625" customWidth="1"/>
    <col min="3" max="3" width="8.5703125" customWidth="1"/>
    <col min="4" max="4" width="9.140625" customWidth="1"/>
    <col min="5" max="5" width="6.42578125" customWidth="1"/>
    <col min="6" max="6" width="7.85546875" customWidth="1"/>
    <col min="7" max="12" width="9.7109375" customWidth="1"/>
    <col min="13" max="13" width="13.5703125" customWidth="1"/>
  </cols>
  <sheetData>
    <row r="1" spans="1:13" x14ac:dyDescent="0.25">
      <c r="A1" s="1" t="s">
        <v>111</v>
      </c>
      <c r="C1" t="s">
        <v>112</v>
      </c>
    </row>
    <row r="3" spans="1:13" x14ac:dyDescent="0.25">
      <c r="C3" s="12">
        <v>14.02</v>
      </c>
    </row>
    <row r="4" spans="1:13" x14ac:dyDescent="0.25">
      <c r="C4" s="12">
        <v>15.07</v>
      </c>
      <c r="G4" s="15"/>
      <c r="H4" s="15"/>
      <c r="I4" s="15"/>
      <c r="L4" s="5"/>
      <c r="M4" s="5"/>
    </row>
    <row r="5" spans="1:13" x14ac:dyDescent="0.25">
      <c r="C5" s="12">
        <v>13.91</v>
      </c>
      <c r="F5" s="3" t="s">
        <v>0</v>
      </c>
      <c r="G5">
        <v>0.05</v>
      </c>
      <c r="H5">
        <v>2.5000000000000001E-2</v>
      </c>
      <c r="I5">
        <v>5.0000000000000001E-3</v>
      </c>
    </row>
    <row r="6" spans="1:13" x14ac:dyDescent="0.25">
      <c r="C6" s="12">
        <v>14.12</v>
      </c>
      <c r="L6" s="5"/>
      <c r="M6" s="5"/>
    </row>
    <row r="7" spans="1:13" ht="18" x14ac:dyDescent="0.35">
      <c r="C7" s="12">
        <v>14.48</v>
      </c>
      <c r="F7" s="8" t="s">
        <v>5</v>
      </c>
      <c r="G7" s="5">
        <f>TINV(2*G5,$C$16-1)</f>
        <v>2.1318467863266499</v>
      </c>
      <c r="H7" s="5">
        <f t="shared" ref="H7:I7" si="0">TINV(2*H5,$C$16-1)</f>
        <v>2.7764451051977934</v>
      </c>
      <c r="I7" s="5">
        <f t="shared" si="0"/>
        <v>4.604094871349993</v>
      </c>
    </row>
    <row r="8" spans="1:13" x14ac:dyDescent="0.25">
      <c r="C8" s="12"/>
    </row>
    <row r="9" spans="1:13" ht="18" x14ac:dyDescent="0.35">
      <c r="C9" s="12"/>
      <c r="F9" t="s">
        <v>7</v>
      </c>
    </row>
    <row r="10" spans="1:13" x14ac:dyDescent="0.25">
      <c r="C10" s="12"/>
      <c r="F10" s="5">
        <f>ABS($C$13-$D$13)*SQRT($C$16)/$D$19</f>
        <v>3.2304129135399595</v>
      </c>
    </row>
    <row r="12" spans="1:13" ht="18" x14ac:dyDescent="0.35">
      <c r="C12" s="6" t="s">
        <v>113</v>
      </c>
      <c r="D12" s="6" t="s">
        <v>4</v>
      </c>
    </row>
    <row r="13" spans="1:13" x14ac:dyDescent="0.25">
      <c r="C13" s="7">
        <f>AVERAGE(C3:C10)</f>
        <v>14.319999999999999</v>
      </c>
      <c r="D13" s="6">
        <v>15</v>
      </c>
      <c r="F13" t="s">
        <v>114</v>
      </c>
    </row>
    <row r="14" spans="1:13" x14ac:dyDescent="0.25">
      <c r="F14" s="3"/>
      <c r="G14" s="13">
        <f>TDIST(F10,C16-1,2)</f>
        <v>3.1963021169738558E-2</v>
      </c>
    </row>
    <row r="15" spans="1:13" x14ac:dyDescent="0.25">
      <c r="C15" s="9" t="s">
        <v>6</v>
      </c>
      <c r="D15" s="6"/>
      <c r="F15" s="3"/>
    </row>
    <row r="16" spans="1:13" x14ac:dyDescent="0.25">
      <c r="C16" s="6">
        <v>5</v>
      </c>
      <c r="D16" s="6"/>
    </row>
    <row r="17" spans="1:8" x14ac:dyDescent="0.25">
      <c r="C17" s="6"/>
      <c r="D17" s="6"/>
      <c r="F17" s="3"/>
      <c r="G17" s="13"/>
    </row>
    <row r="18" spans="1:8" x14ac:dyDescent="0.25">
      <c r="C18" s="10"/>
      <c r="D18" s="11" t="s">
        <v>8</v>
      </c>
      <c r="F18" s="3"/>
    </row>
    <row r="19" spans="1:8" x14ac:dyDescent="0.25">
      <c r="C19" s="6"/>
      <c r="D19" s="24">
        <f>STDEV(C3:C10)</f>
        <v>0.47069098143049254</v>
      </c>
      <c r="F19" s="3"/>
    </row>
    <row r="20" spans="1:8" x14ac:dyDescent="0.25">
      <c r="C20" s="6"/>
      <c r="D20" s="6"/>
      <c r="E20" s="28"/>
      <c r="F20" s="28"/>
      <c r="G20" s="28"/>
      <c r="H20" s="28"/>
    </row>
    <row r="21" spans="1:8" x14ac:dyDescent="0.25">
      <c r="C21" s="6"/>
      <c r="D21" s="6"/>
      <c r="E21" s="28"/>
      <c r="F21" s="28"/>
      <c r="G21" s="28"/>
      <c r="H21" s="28"/>
    </row>
    <row r="22" spans="1:8" x14ac:dyDescent="0.25">
      <c r="E22" s="28"/>
      <c r="F22" s="28"/>
      <c r="G22" s="28"/>
      <c r="H22" s="28"/>
    </row>
    <row r="23" spans="1:8" x14ac:dyDescent="0.25">
      <c r="B23" s="6"/>
    </row>
    <row r="24" spans="1:8" x14ac:dyDescent="0.25">
      <c r="A24" s="12"/>
    </row>
    <row r="26" spans="1:8" x14ac:dyDescent="0.25">
      <c r="B26" s="6"/>
    </row>
    <row r="27" spans="1:8" x14ac:dyDescent="0.25">
      <c r="B27" s="7"/>
    </row>
    <row r="32" spans="1:8" x14ac:dyDescent="0.25">
      <c r="B32" s="1"/>
    </row>
    <row r="33" spans="2:4" x14ac:dyDescent="0.25">
      <c r="B33" s="6"/>
    </row>
    <row r="39" spans="2:4" x14ac:dyDescent="0.25">
      <c r="D39" s="13"/>
    </row>
  </sheetData>
  <pageMargins left="0.7" right="0.7" top="0.78740157499999996" bottom="0.78740157499999996" header="0.3" footer="0.3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A15" sqref="A15"/>
    </sheetView>
  </sheetViews>
  <sheetFormatPr defaultColWidth="11.42578125" defaultRowHeight="15" x14ac:dyDescent="0.25"/>
  <cols>
    <col min="1" max="1" width="16.140625" customWidth="1"/>
  </cols>
  <sheetData>
    <row r="1" spans="1:5" x14ac:dyDescent="0.25">
      <c r="A1" s="90" t="s">
        <v>115</v>
      </c>
    </row>
    <row r="3" spans="1:5" ht="18" x14ac:dyDescent="0.35">
      <c r="B3" t="s">
        <v>105</v>
      </c>
      <c r="D3" s="6" t="s">
        <v>60</v>
      </c>
      <c r="E3">
        <v>875</v>
      </c>
    </row>
    <row r="4" spans="1:5" x14ac:dyDescent="0.25">
      <c r="B4">
        <v>873</v>
      </c>
    </row>
    <row r="5" spans="1:5" x14ac:dyDescent="0.25">
      <c r="B5">
        <v>865</v>
      </c>
      <c r="D5" s="6" t="s">
        <v>62</v>
      </c>
      <c r="E5" s="6">
        <f>COUNT(B4:B11)</f>
        <v>8</v>
      </c>
    </row>
    <row r="6" spans="1:5" x14ac:dyDescent="0.25">
      <c r="B6">
        <v>863</v>
      </c>
    </row>
    <row r="7" spans="1:5" x14ac:dyDescent="0.25">
      <c r="B7">
        <v>873</v>
      </c>
      <c r="D7" t="s">
        <v>61</v>
      </c>
    </row>
    <row r="8" spans="1:5" x14ac:dyDescent="0.25">
      <c r="B8">
        <v>870</v>
      </c>
      <c r="D8" s="13">
        <f>SQRT(E5)*ABS(B13-E3)/B14</f>
        <v>2.7748873851023217</v>
      </c>
    </row>
    <row r="9" spans="1:5" x14ac:dyDescent="0.25">
      <c r="B9">
        <v>870</v>
      </c>
    </row>
    <row r="10" spans="1:5" x14ac:dyDescent="0.25">
      <c r="B10">
        <v>879</v>
      </c>
      <c r="D10" t="s">
        <v>116</v>
      </c>
    </row>
    <row r="11" spans="1:5" x14ac:dyDescent="0.25">
      <c r="B11">
        <v>863</v>
      </c>
      <c r="D11" s="91">
        <f>TDIST(D8,E5-1,2)</f>
        <v>2.7499887560856581E-2</v>
      </c>
    </row>
    <row r="13" spans="1:5" x14ac:dyDescent="0.25">
      <c r="A13" t="s">
        <v>117</v>
      </c>
      <c r="B13">
        <f>AVERAGE(B4:B11)</f>
        <v>869.5</v>
      </c>
    </row>
    <row r="14" spans="1:5" x14ac:dyDescent="0.25">
      <c r="A14" t="s">
        <v>118</v>
      </c>
      <c r="B14" s="13">
        <f>STDEV(B4:B11)</f>
        <v>5.6061191058138808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="85" zoomScaleNormal="85" workbookViewId="0">
      <selection activeCell="C14" sqref="C14"/>
    </sheetView>
  </sheetViews>
  <sheetFormatPr defaultColWidth="11.42578125" defaultRowHeight="15" x14ac:dyDescent="0.25"/>
  <cols>
    <col min="1" max="1" width="10.85546875" customWidth="1"/>
    <col min="2" max="2" width="10.28515625" customWidth="1"/>
    <col min="3" max="3" width="8.5703125" customWidth="1"/>
    <col min="5" max="5" width="16.7109375" customWidth="1"/>
    <col min="6" max="6" width="10.140625" customWidth="1"/>
    <col min="7" max="7" width="9" customWidth="1"/>
    <col min="9" max="9" width="5.28515625" customWidth="1"/>
    <col min="10" max="10" width="6.7109375" customWidth="1"/>
    <col min="11" max="11" width="9.5703125" customWidth="1"/>
    <col min="12" max="12" width="11.85546875" customWidth="1"/>
    <col min="13" max="13" width="13.5703125" customWidth="1"/>
  </cols>
  <sheetData>
    <row r="1" spans="1:13" x14ac:dyDescent="0.25">
      <c r="A1" s="1" t="s">
        <v>119</v>
      </c>
      <c r="C1" t="s">
        <v>120</v>
      </c>
    </row>
    <row r="2" spans="1:13" x14ac:dyDescent="0.25">
      <c r="K2" s="15">
        <v>0.98</v>
      </c>
      <c r="L2" s="15"/>
      <c r="M2" s="15"/>
    </row>
    <row r="3" spans="1:13" x14ac:dyDescent="0.25">
      <c r="C3" s="139">
        <v>732</v>
      </c>
      <c r="E3" t="s">
        <v>3</v>
      </c>
      <c r="F3" s="2"/>
      <c r="G3" s="2"/>
      <c r="J3" s="3" t="s">
        <v>0</v>
      </c>
      <c r="K3">
        <v>0.01</v>
      </c>
    </row>
    <row r="4" spans="1:13" ht="18" x14ac:dyDescent="0.35">
      <c r="C4" s="139">
        <v>753</v>
      </c>
      <c r="E4" t="s">
        <v>121</v>
      </c>
      <c r="F4" s="4">
        <f>$C$15-$K$4*$D$15/SQRT($C$18)</f>
        <v>734.18288191418935</v>
      </c>
      <c r="G4" s="4">
        <f>$C$15+$K$4*$D$15/SQRT($C$18)</f>
        <v>763.41711808581056</v>
      </c>
      <c r="H4" s="15"/>
      <c r="J4" s="8" t="s">
        <v>5</v>
      </c>
      <c r="K4" s="5">
        <f>TINV(2*K3,9)</f>
        <v>2.8214379250258084</v>
      </c>
      <c r="L4" s="5"/>
      <c r="M4" s="5"/>
    </row>
    <row r="5" spans="1:13" x14ac:dyDescent="0.25">
      <c r="C5" s="139">
        <v>729</v>
      </c>
      <c r="F5" s="31"/>
      <c r="G5" s="31"/>
      <c r="H5" s="32"/>
      <c r="I5" s="28"/>
      <c r="K5" s="5"/>
    </row>
    <row r="6" spans="1:13" x14ac:dyDescent="0.25">
      <c r="C6" s="139">
        <v>771</v>
      </c>
      <c r="F6" s="31"/>
      <c r="G6" s="31"/>
      <c r="H6" s="32"/>
      <c r="I6" s="28"/>
      <c r="K6" s="5"/>
      <c r="L6" s="5"/>
      <c r="M6" s="5"/>
    </row>
    <row r="7" spans="1:13" x14ac:dyDescent="0.25">
      <c r="C7" s="139">
        <v>768</v>
      </c>
      <c r="F7" s="28"/>
      <c r="G7" s="28"/>
      <c r="H7" s="28"/>
      <c r="I7" s="28"/>
    </row>
    <row r="8" spans="1:13" x14ac:dyDescent="0.25">
      <c r="C8" s="139">
        <v>741</v>
      </c>
      <c r="F8" s="2"/>
      <c r="G8" s="2"/>
    </row>
    <row r="9" spans="1:13" x14ac:dyDescent="0.25">
      <c r="C9" s="139">
        <v>762</v>
      </c>
      <c r="F9" s="2"/>
      <c r="G9" s="2"/>
    </row>
    <row r="10" spans="1:13" x14ac:dyDescent="0.25">
      <c r="C10" s="139">
        <v>729</v>
      </c>
      <c r="F10" s="2"/>
      <c r="G10" s="2"/>
    </row>
    <row r="11" spans="1:13" x14ac:dyDescent="0.25">
      <c r="C11" s="139">
        <v>741</v>
      </c>
    </row>
    <row r="12" spans="1:13" x14ac:dyDescent="0.25">
      <c r="C12" s="139">
        <v>762</v>
      </c>
    </row>
    <row r="14" spans="1:13" x14ac:dyDescent="0.25">
      <c r="C14" s="6" t="s">
        <v>113</v>
      </c>
      <c r="D14" s="11" t="s">
        <v>8</v>
      </c>
    </row>
    <row r="15" spans="1:13" x14ac:dyDescent="0.25">
      <c r="C15" s="7">
        <f>AVERAGE(C3:C12)</f>
        <v>748.8</v>
      </c>
      <c r="D15" s="6">
        <f>STDEV(C3:C12)</f>
        <v>16.382917933017914</v>
      </c>
    </row>
    <row r="17" spans="1:11" x14ac:dyDescent="0.25">
      <c r="C17" s="9" t="s">
        <v>6</v>
      </c>
      <c r="D17" s="6"/>
    </row>
    <row r="18" spans="1:11" x14ac:dyDescent="0.25">
      <c r="C18" s="6">
        <v>10</v>
      </c>
      <c r="D18" s="6"/>
    </row>
    <row r="19" spans="1:11" x14ac:dyDescent="0.25">
      <c r="C19" s="6"/>
      <c r="D19" s="6"/>
    </row>
    <row r="20" spans="1:11" x14ac:dyDescent="0.25">
      <c r="C20" s="10"/>
      <c r="J20" s="3"/>
      <c r="K20" s="13"/>
    </row>
    <row r="21" spans="1:11" x14ac:dyDescent="0.25">
      <c r="C21" s="6"/>
      <c r="J21" s="3"/>
    </row>
    <row r="22" spans="1:11" x14ac:dyDescent="0.25">
      <c r="C22" s="6"/>
      <c r="D22" s="6"/>
    </row>
    <row r="23" spans="1:11" x14ac:dyDescent="0.25">
      <c r="B23" s="6"/>
      <c r="C23" s="6"/>
      <c r="D23" s="6"/>
      <c r="J23" s="3"/>
      <c r="K23" s="13"/>
    </row>
    <row r="24" spans="1:11" x14ac:dyDescent="0.25">
      <c r="A24" s="12"/>
      <c r="J24" s="3"/>
    </row>
    <row r="25" spans="1:11" x14ac:dyDescent="0.25">
      <c r="J25" s="3"/>
    </row>
    <row r="26" spans="1:11" x14ac:dyDescent="0.25">
      <c r="B26" s="6"/>
    </row>
    <row r="27" spans="1:11" x14ac:dyDescent="0.25">
      <c r="B27" s="7"/>
    </row>
    <row r="32" spans="1:11" x14ac:dyDescent="0.25">
      <c r="B32" s="1"/>
    </row>
    <row r="33" spans="2:4" x14ac:dyDescent="0.25">
      <c r="B33" s="6"/>
    </row>
    <row r="39" spans="2:4" x14ac:dyDescent="0.25">
      <c r="D39" s="13"/>
    </row>
  </sheetData>
  <pageMargins left="0.7" right="0.7" top="0.78740157499999996" bottom="0.78740157499999996" header="0.3" footer="0.3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zoomScale="85" zoomScaleNormal="85" workbookViewId="0">
      <selection activeCell="A32" sqref="A32"/>
    </sheetView>
  </sheetViews>
  <sheetFormatPr defaultColWidth="11.42578125" defaultRowHeight="15" x14ac:dyDescent="0.25"/>
  <cols>
    <col min="1" max="1" width="15.5703125" customWidth="1"/>
    <col min="2" max="2" width="14.140625" customWidth="1"/>
    <col min="3" max="3" width="13.5703125" customWidth="1"/>
  </cols>
  <sheetData>
    <row r="1" spans="1:9" x14ac:dyDescent="0.25">
      <c r="A1" s="1" t="s">
        <v>122</v>
      </c>
    </row>
    <row r="4" spans="1:9" x14ac:dyDescent="0.25">
      <c r="A4" t="s">
        <v>33</v>
      </c>
      <c r="B4" s="12">
        <v>7.15</v>
      </c>
      <c r="C4" s="12">
        <v>7.9</v>
      </c>
      <c r="D4" s="12">
        <v>7.57</v>
      </c>
      <c r="E4" s="12">
        <v>7.11</v>
      </c>
      <c r="F4" s="12">
        <v>8.0299999999999994</v>
      </c>
      <c r="G4" s="12">
        <v>7.23</v>
      </c>
      <c r="H4" s="12">
        <v>8.09</v>
      </c>
      <c r="I4" s="12">
        <v>8.26</v>
      </c>
    </row>
    <row r="5" spans="1:9" x14ac:dyDescent="0.25">
      <c r="A5" t="s">
        <v>34</v>
      </c>
      <c r="B5" s="12">
        <v>8.0299999999999994</v>
      </c>
      <c r="C5" s="12">
        <v>8.07</v>
      </c>
      <c r="D5" s="12">
        <v>8.42</v>
      </c>
      <c r="E5" s="12">
        <v>8.36</v>
      </c>
      <c r="F5" s="12">
        <v>8.3699999999999992</v>
      </c>
      <c r="G5" s="12">
        <v>8.31</v>
      </c>
      <c r="H5" s="12"/>
      <c r="I5" s="12"/>
    </row>
    <row r="8" spans="1:9" x14ac:dyDescent="0.25">
      <c r="A8" t="s">
        <v>124</v>
      </c>
      <c r="C8" t="s">
        <v>125</v>
      </c>
    </row>
    <row r="9" spans="1:9" ht="15.75" thickBot="1" x14ac:dyDescent="0.3"/>
    <row r="10" spans="1:9" x14ac:dyDescent="0.25">
      <c r="A10" s="18"/>
      <c r="B10" s="18" t="s">
        <v>10</v>
      </c>
      <c r="C10" s="18" t="s">
        <v>11</v>
      </c>
    </row>
    <row r="11" spans="1:9" x14ac:dyDescent="0.25">
      <c r="A11" s="19" t="s">
        <v>106</v>
      </c>
      <c r="B11" s="33">
        <v>7.6674999999999995</v>
      </c>
      <c r="C11" s="33">
        <v>8.26</v>
      </c>
    </row>
    <row r="12" spans="1:9" x14ac:dyDescent="0.25">
      <c r="A12" s="19" t="s">
        <v>12</v>
      </c>
      <c r="B12" s="33">
        <v>0.21350714285715153</v>
      </c>
      <c r="C12" s="33">
        <v>2.7839999999991961E-2</v>
      </c>
    </row>
    <row r="13" spans="1:9" x14ac:dyDescent="0.25">
      <c r="A13" s="19" t="s">
        <v>123</v>
      </c>
      <c r="B13" s="19">
        <v>8</v>
      </c>
      <c r="C13" s="19">
        <v>6</v>
      </c>
    </row>
    <row r="14" spans="1:9" x14ac:dyDescent="0.25">
      <c r="A14" s="19" t="s">
        <v>13</v>
      </c>
      <c r="B14" s="19">
        <v>7</v>
      </c>
      <c r="C14" s="19">
        <v>5</v>
      </c>
    </row>
    <row r="15" spans="1:9" x14ac:dyDescent="0.25">
      <c r="A15" s="19" t="s">
        <v>29</v>
      </c>
      <c r="B15" s="33">
        <v>7.6690784072274845</v>
      </c>
      <c r="C15" s="19"/>
    </row>
    <row r="16" spans="1:9" x14ac:dyDescent="0.25">
      <c r="A16" s="19" t="s">
        <v>35</v>
      </c>
      <c r="B16" s="33">
        <v>1.9692205452389772E-2</v>
      </c>
      <c r="C16" s="19"/>
    </row>
    <row r="17" spans="1:4" ht="15.75" thickBot="1" x14ac:dyDescent="0.3">
      <c r="A17" s="22" t="s">
        <v>36</v>
      </c>
      <c r="B17" s="34">
        <v>4.8758716959812478</v>
      </c>
      <c r="C17" s="22"/>
    </row>
    <row r="20" spans="1:4" x14ac:dyDescent="0.25">
      <c r="A20" t="s">
        <v>126</v>
      </c>
      <c r="D20" t="s">
        <v>197</v>
      </c>
    </row>
    <row r="21" spans="1:4" ht="15.75" thickBot="1" x14ac:dyDescent="0.3"/>
    <row r="22" spans="1:4" x14ac:dyDescent="0.25">
      <c r="A22" s="18"/>
      <c r="B22" s="18" t="s">
        <v>10</v>
      </c>
      <c r="C22" s="18" t="s">
        <v>11</v>
      </c>
    </row>
    <row r="23" spans="1:4" x14ac:dyDescent="0.25">
      <c r="A23" s="19" t="s">
        <v>106</v>
      </c>
      <c r="B23" s="33">
        <v>7.6674999999999995</v>
      </c>
      <c r="C23" s="33">
        <v>8.26</v>
      </c>
    </row>
    <row r="24" spans="1:4" x14ac:dyDescent="0.25">
      <c r="A24" s="19" t="s">
        <v>12</v>
      </c>
      <c r="B24" s="33">
        <v>0.21350714285715153</v>
      </c>
      <c r="C24" s="33">
        <v>2.7839999999991961E-2</v>
      </c>
    </row>
    <row r="25" spans="1:4" x14ac:dyDescent="0.25">
      <c r="A25" s="19" t="s">
        <v>123</v>
      </c>
      <c r="B25" s="19">
        <v>8</v>
      </c>
      <c r="C25" s="19">
        <v>6</v>
      </c>
    </row>
    <row r="26" spans="1:4" x14ac:dyDescent="0.25">
      <c r="A26" s="19" t="s">
        <v>195</v>
      </c>
      <c r="B26" s="19">
        <v>0</v>
      </c>
      <c r="C26" s="19"/>
    </row>
    <row r="27" spans="1:4" x14ac:dyDescent="0.25">
      <c r="A27" s="19" t="s">
        <v>13</v>
      </c>
      <c r="B27" s="19">
        <v>9</v>
      </c>
      <c r="C27" s="19"/>
    </row>
    <row r="28" spans="1:4" x14ac:dyDescent="0.25">
      <c r="A28" s="19" t="s">
        <v>14</v>
      </c>
      <c r="B28" s="33">
        <v>-3.3474900637513065</v>
      </c>
      <c r="C28" s="19"/>
    </row>
    <row r="29" spans="1:4" x14ac:dyDescent="0.25">
      <c r="A29" s="19" t="s">
        <v>15</v>
      </c>
      <c r="B29" s="33">
        <v>4.2788120186322623E-3</v>
      </c>
      <c r="C29" s="19"/>
    </row>
    <row r="30" spans="1:4" x14ac:dyDescent="0.25">
      <c r="A30" s="19" t="s">
        <v>16</v>
      </c>
      <c r="B30" s="33">
        <v>1.83311292255007</v>
      </c>
      <c r="C30" s="19"/>
    </row>
    <row r="31" spans="1:4" x14ac:dyDescent="0.25">
      <c r="A31" s="19" t="s">
        <v>17</v>
      </c>
      <c r="B31" s="33">
        <v>8.5576240372645246E-3</v>
      </c>
      <c r="C31" s="19"/>
    </row>
    <row r="32" spans="1:4" ht="15.75" thickBot="1" x14ac:dyDescent="0.3">
      <c r="A32" s="22" t="s">
        <v>18</v>
      </c>
      <c r="B32" s="34">
        <v>2.2621571581735829</v>
      </c>
      <c r="C32" s="22"/>
    </row>
  </sheetData>
  <phoneticPr fontId="0" type="noConversion"/>
  <pageMargins left="0.7" right="0.7" top="0.78740157499999996" bottom="0.78740157499999996" header="0.3" footer="0.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="85" zoomScaleNormal="85" workbookViewId="0">
      <selection activeCell="A22" sqref="A22"/>
    </sheetView>
  </sheetViews>
  <sheetFormatPr defaultColWidth="11.42578125" defaultRowHeight="15" x14ac:dyDescent="0.25"/>
  <cols>
    <col min="1" max="1" width="24.42578125" customWidth="1"/>
  </cols>
  <sheetData>
    <row r="1" spans="1:8" x14ac:dyDescent="0.25">
      <c r="A1" s="1" t="s">
        <v>127</v>
      </c>
    </row>
    <row r="3" spans="1:8" x14ac:dyDescent="0.25">
      <c r="A3" t="s">
        <v>37</v>
      </c>
      <c r="B3" s="12">
        <v>2.36</v>
      </c>
      <c r="C3" s="12">
        <v>2.17</v>
      </c>
      <c r="D3" s="12">
        <v>2.44</v>
      </c>
      <c r="E3" s="12">
        <v>2.06</v>
      </c>
      <c r="F3" s="12">
        <v>2.11</v>
      </c>
      <c r="G3" s="12">
        <v>2.0699999999999998</v>
      </c>
      <c r="H3" s="12">
        <v>2</v>
      </c>
    </row>
    <row r="4" spans="1:8" x14ac:dyDescent="0.25">
      <c r="A4" t="s">
        <v>38</v>
      </c>
      <c r="B4" s="12">
        <v>2.2400000000000002</v>
      </c>
      <c r="C4" s="12">
        <v>2.2599999999999998</v>
      </c>
      <c r="D4" s="12">
        <v>2.0499999999999998</v>
      </c>
      <c r="E4" s="12">
        <v>1.95</v>
      </c>
      <c r="F4" s="12">
        <v>1.88</v>
      </c>
      <c r="G4" s="12">
        <v>1.89</v>
      </c>
      <c r="H4" s="12"/>
    </row>
    <row r="6" spans="1:8" x14ac:dyDescent="0.25">
      <c r="A6" t="s">
        <v>198</v>
      </c>
    </row>
    <row r="8" spans="1:8" x14ac:dyDescent="0.25">
      <c r="A8" t="s">
        <v>128</v>
      </c>
      <c r="D8" t="s">
        <v>129</v>
      </c>
    </row>
    <row r="9" spans="1:8" ht="15.75" thickBot="1" x14ac:dyDescent="0.3"/>
    <row r="10" spans="1:8" x14ac:dyDescent="0.25">
      <c r="A10" s="18"/>
      <c r="B10" s="18" t="s">
        <v>10</v>
      </c>
      <c r="C10" s="18" t="s">
        <v>11</v>
      </c>
    </row>
    <row r="11" spans="1:8" x14ac:dyDescent="0.25">
      <c r="A11" s="19" t="s">
        <v>106</v>
      </c>
      <c r="B11" s="20">
        <v>2.1728571428571426</v>
      </c>
      <c r="C11" s="20">
        <v>2.0449999999999999</v>
      </c>
    </row>
    <row r="12" spans="1:8" x14ac:dyDescent="0.25">
      <c r="A12" s="19" t="s">
        <v>12</v>
      </c>
      <c r="B12" s="20">
        <v>2.7257142857142942E-2</v>
      </c>
      <c r="C12" s="20">
        <v>2.8909999999999769E-2</v>
      </c>
    </row>
    <row r="13" spans="1:8" x14ac:dyDescent="0.25">
      <c r="A13" s="19" t="s">
        <v>123</v>
      </c>
      <c r="B13" s="19">
        <v>7</v>
      </c>
      <c r="C13" s="19">
        <v>6</v>
      </c>
    </row>
    <row r="14" spans="1:8" x14ac:dyDescent="0.25">
      <c r="A14" s="19" t="s">
        <v>39</v>
      </c>
      <c r="B14" s="20">
        <v>2.80084415584415E-2</v>
      </c>
      <c r="C14" s="19"/>
    </row>
    <row r="15" spans="1:8" x14ac:dyDescent="0.25">
      <c r="A15" s="19" t="s">
        <v>195</v>
      </c>
      <c r="B15" s="19">
        <v>0</v>
      </c>
      <c r="C15" s="19"/>
    </row>
    <row r="16" spans="1:8" x14ac:dyDescent="0.25">
      <c r="A16" s="19" t="s">
        <v>13</v>
      </c>
      <c r="B16" s="19">
        <v>11</v>
      </c>
      <c r="C16" s="19"/>
    </row>
    <row r="17" spans="1:3" x14ac:dyDescent="0.25">
      <c r="A17" s="19" t="s">
        <v>14</v>
      </c>
      <c r="B17" s="20">
        <v>1.3731990429540566</v>
      </c>
      <c r="C17" s="19"/>
    </row>
    <row r="18" spans="1:3" x14ac:dyDescent="0.25">
      <c r="A18" s="19" t="s">
        <v>15</v>
      </c>
      <c r="B18" s="20">
        <v>9.851640637194875E-2</v>
      </c>
      <c r="C18" s="19"/>
    </row>
    <row r="19" spans="1:3" x14ac:dyDescent="0.25">
      <c r="A19" s="19" t="s">
        <v>16</v>
      </c>
      <c r="B19" s="20">
        <v>1.7958848142321888</v>
      </c>
      <c r="C19" s="19"/>
    </row>
    <row r="20" spans="1:3" x14ac:dyDescent="0.25">
      <c r="A20" s="19" t="s">
        <v>17</v>
      </c>
      <c r="B20" s="20">
        <v>0.1970328127438975</v>
      </c>
      <c r="C20" s="19"/>
    </row>
    <row r="21" spans="1:3" ht="15.75" thickBot="1" x14ac:dyDescent="0.3">
      <c r="A21" s="22" t="s">
        <v>18</v>
      </c>
      <c r="B21" s="23">
        <v>2.2009851587218421</v>
      </c>
      <c r="C21" s="22"/>
    </row>
  </sheetData>
  <phoneticPr fontId="0" type="noConversion"/>
  <pageMargins left="0.7" right="0.7" top="0.78740157499999996" bottom="0.78740157499999996" header="0.3" footer="0.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zoomScale="85" zoomScaleNormal="85" workbookViewId="0">
      <selection activeCell="A23" sqref="A23"/>
    </sheetView>
  </sheetViews>
  <sheetFormatPr defaultColWidth="11.42578125" defaultRowHeight="15" x14ac:dyDescent="0.25"/>
  <cols>
    <col min="1" max="1" width="39.28515625" customWidth="1"/>
  </cols>
  <sheetData>
    <row r="1" spans="1:5" x14ac:dyDescent="0.25">
      <c r="A1" s="1" t="s">
        <v>130</v>
      </c>
    </row>
    <row r="3" spans="1:5" x14ac:dyDescent="0.25">
      <c r="B3" t="s">
        <v>33</v>
      </c>
      <c r="C3" t="s">
        <v>34</v>
      </c>
    </row>
    <row r="4" spans="1:5" x14ac:dyDescent="0.25">
      <c r="A4" t="s">
        <v>40</v>
      </c>
      <c r="B4">
        <v>2.38</v>
      </c>
      <c r="C4">
        <v>2.68</v>
      </c>
    </row>
    <row r="5" spans="1:5" x14ac:dyDescent="0.25">
      <c r="A5" t="s">
        <v>131</v>
      </c>
      <c r="B5">
        <v>2.87</v>
      </c>
      <c r="C5">
        <v>2.98</v>
      </c>
    </row>
    <row r="6" spans="1:5" x14ac:dyDescent="0.25">
      <c r="A6" t="s">
        <v>41</v>
      </c>
      <c r="B6">
        <v>5.34</v>
      </c>
      <c r="C6">
        <v>5.61</v>
      </c>
    </row>
    <row r="7" spans="1:5" x14ac:dyDescent="0.25">
      <c r="A7" t="s">
        <v>42</v>
      </c>
      <c r="B7">
        <v>4.75</v>
      </c>
      <c r="C7">
        <v>4.8600000000000003</v>
      </c>
    </row>
    <row r="10" spans="1:5" x14ac:dyDescent="0.25">
      <c r="A10" t="s">
        <v>132</v>
      </c>
      <c r="E10" t="s">
        <v>199</v>
      </c>
    </row>
    <row r="11" spans="1:5" ht="15.75" thickBot="1" x14ac:dyDescent="0.3"/>
    <row r="12" spans="1:5" x14ac:dyDescent="0.25">
      <c r="A12" s="18"/>
      <c r="B12" s="18" t="s">
        <v>10</v>
      </c>
      <c r="C12" s="18" t="s">
        <v>11</v>
      </c>
    </row>
    <row r="13" spans="1:5" x14ac:dyDescent="0.25">
      <c r="A13" s="19" t="s">
        <v>106</v>
      </c>
      <c r="B13" s="20">
        <v>3.835</v>
      </c>
      <c r="C13" s="20">
        <v>4.0324999999999998</v>
      </c>
    </row>
    <row r="14" spans="1:5" x14ac:dyDescent="0.25">
      <c r="A14" s="19" t="s">
        <v>12</v>
      </c>
      <c r="B14" s="20">
        <v>2.0501666666666671</v>
      </c>
      <c r="C14" s="20">
        <v>2.0367583333333386</v>
      </c>
    </row>
    <row r="15" spans="1:5" x14ac:dyDescent="0.25">
      <c r="A15" s="19" t="s">
        <v>123</v>
      </c>
      <c r="B15" s="19">
        <v>4</v>
      </c>
      <c r="C15" s="19">
        <v>4</v>
      </c>
    </row>
    <row r="16" spans="1:5" x14ac:dyDescent="0.25">
      <c r="A16" s="19" t="s">
        <v>194</v>
      </c>
      <c r="B16" s="20">
        <v>0.99747086282354214</v>
      </c>
      <c r="C16" s="19"/>
    </row>
    <row r="17" spans="1:3" x14ac:dyDescent="0.25">
      <c r="A17" s="19" t="s">
        <v>195</v>
      </c>
      <c r="B17" s="19">
        <v>0</v>
      </c>
      <c r="C17" s="19"/>
    </row>
    <row r="18" spans="1:3" x14ac:dyDescent="0.25">
      <c r="A18" s="19" t="s">
        <v>13</v>
      </c>
      <c r="B18" s="19">
        <v>3</v>
      </c>
      <c r="C18" s="19"/>
    </row>
    <row r="19" spans="1:3" x14ac:dyDescent="0.25">
      <c r="A19" s="19" t="s">
        <v>14</v>
      </c>
      <c r="B19" s="20">
        <v>-3.8810760631407546</v>
      </c>
      <c r="C19" s="19"/>
    </row>
    <row r="20" spans="1:3" x14ac:dyDescent="0.25">
      <c r="A20" s="19" t="s">
        <v>15</v>
      </c>
      <c r="B20" s="20">
        <v>1.5150807799824915E-2</v>
      </c>
      <c r="C20" s="19"/>
    </row>
    <row r="21" spans="1:3" x14ac:dyDescent="0.25">
      <c r="A21" s="19" t="s">
        <v>16</v>
      </c>
      <c r="B21" s="20">
        <v>2.353363434533132</v>
      </c>
      <c r="C21" s="19"/>
    </row>
    <row r="22" spans="1:3" x14ac:dyDescent="0.25">
      <c r="A22" s="19" t="s">
        <v>17</v>
      </c>
      <c r="B22" s="20">
        <v>3.030161559964983E-2</v>
      </c>
      <c r="C22" s="19"/>
    </row>
    <row r="23" spans="1:3" ht="15.75" thickBot="1" x14ac:dyDescent="0.3">
      <c r="A23" s="22" t="s">
        <v>18</v>
      </c>
      <c r="B23" s="23">
        <v>3.1824463048868799</v>
      </c>
      <c r="C23" s="22"/>
    </row>
  </sheetData>
  <phoneticPr fontId="0" type="noConversion"/>
  <pageMargins left="0.7" right="0.7" top="0.78740157499999996" bottom="0.78740157499999996" header="0.3" footer="0.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zoomScale="85" zoomScaleNormal="85" workbookViewId="0">
      <selection activeCell="E9" sqref="E9"/>
    </sheetView>
  </sheetViews>
  <sheetFormatPr defaultColWidth="11.42578125" defaultRowHeight="15" x14ac:dyDescent="0.25"/>
  <cols>
    <col min="1" max="1" width="10.85546875" customWidth="1"/>
    <col min="2" max="2" width="10.28515625" customWidth="1"/>
    <col min="3" max="3" width="8.5703125" customWidth="1"/>
    <col min="5" max="5" width="25.28515625" customWidth="1"/>
    <col min="6" max="6" width="12.42578125" customWidth="1"/>
    <col min="7" max="7" width="11.85546875" customWidth="1"/>
    <col min="9" max="9" width="5.28515625" customWidth="1"/>
    <col min="10" max="10" width="6.7109375" customWidth="1"/>
    <col min="11" max="11" width="9.5703125" customWidth="1"/>
    <col min="12" max="12" width="11.85546875" customWidth="1"/>
    <col min="13" max="13" width="13.5703125" customWidth="1"/>
  </cols>
  <sheetData>
    <row r="1" spans="1:13" x14ac:dyDescent="0.25">
      <c r="A1" s="1" t="s">
        <v>134</v>
      </c>
      <c r="C1" t="s">
        <v>120</v>
      </c>
    </row>
    <row r="2" spans="1:13" x14ac:dyDescent="0.25">
      <c r="K2" s="15"/>
      <c r="L2" s="15"/>
      <c r="M2" s="15"/>
    </row>
    <row r="3" spans="1:13" x14ac:dyDescent="0.25">
      <c r="C3" s="2">
        <v>8.4</v>
      </c>
      <c r="J3" s="3"/>
    </row>
    <row r="4" spans="1:13" ht="21.75" x14ac:dyDescent="0.35">
      <c r="C4" s="2">
        <v>6.7</v>
      </c>
      <c r="F4" s="140" t="s">
        <v>98</v>
      </c>
      <c r="G4" s="140" t="s">
        <v>99</v>
      </c>
      <c r="J4" s="8"/>
      <c r="K4" s="5"/>
      <c r="L4" s="5"/>
      <c r="M4" s="5"/>
    </row>
    <row r="5" spans="1:13" x14ac:dyDescent="0.25">
      <c r="C5" s="2">
        <v>9.3000000000000007</v>
      </c>
      <c r="F5" s="5">
        <f>CHIINV(0.025,11)</f>
        <v>21.920049261021205</v>
      </c>
      <c r="G5" s="5">
        <f>CHIINV(0.975,11)</f>
        <v>3.8157482522361006</v>
      </c>
      <c r="I5" s="28"/>
      <c r="K5" s="5"/>
    </row>
    <row r="6" spans="1:13" x14ac:dyDescent="0.25">
      <c r="C6" s="2">
        <v>9.1</v>
      </c>
      <c r="I6" s="28"/>
      <c r="K6" s="5"/>
      <c r="L6" s="5"/>
      <c r="M6" s="5"/>
    </row>
    <row r="7" spans="1:13" x14ac:dyDescent="0.25">
      <c r="C7" s="2">
        <v>4.5</v>
      </c>
      <c r="I7" s="28"/>
    </row>
    <row r="8" spans="1:13" x14ac:dyDescent="0.25">
      <c r="C8" s="2">
        <v>2.4</v>
      </c>
      <c r="F8" s="2"/>
      <c r="G8" s="2"/>
    </row>
    <row r="9" spans="1:13" x14ac:dyDescent="0.25">
      <c r="C9" s="2">
        <v>6.7</v>
      </c>
      <c r="E9" t="s">
        <v>133</v>
      </c>
      <c r="F9" s="141">
        <f>SQRT(($C$20-1)*($D$17^2)/F5)</f>
        <v>1.7058074465683148</v>
      </c>
      <c r="G9" s="141">
        <f>SQRT(($C$20-1)*($D$17^2)/G5)</f>
        <v>4.0884709084652968</v>
      </c>
      <c r="H9" s="15"/>
    </row>
    <row r="10" spans="1:13" x14ac:dyDescent="0.25">
      <c r="C10" s="2">
        <v>7.7</v>
      </c>
      <c r="F10" s="31"/>
      <c r="G10" s="31"/>
      <c r="H10" s="32"/>
    </row>
    <row r="11" spans="1:13" x14ac:dyDescent="0.25">
      <c r="C11" s="2">
        <v>5.8</v>
      </c>
      <c r="F11" s="31"/>
      <c r="G11" s="31"/>
      <c r="H11" s="32"/>
    </row>
    <row r="12" spans="1:13" x14ac:dyDescent="0.25">
      <c r="C12" s="2">
        <v>8.8000000000000007</v>
      </c>
      <c r="F12" s="28"/>
      <c r="G12" s="28"/>
      <c r="H12" s="28"/>
    </row>
    <row r="13" spans="1:13" x14ac:dyDescent="0.25">
      <c r="C13" s="2">
        <v>3.2</v>
      </c>
    </row>
    <row r="14" spans="1:13" x14ac:dyDescent="0.25">
      <c r="C14" s="2">
        <v>9.3000000000000007</v>
      </c>
    </row>
    <row r="16" spans="1:13" x14ac:dyDescent="0.25">
      <c r="C16" s="6" t="s">
        <v>113</v>
      </c>
      <c r="D16" s="11" t="s">
        <v>8</v>
      </c>
    </row>
    <row r="17" spans="1:11" x14ac:dyDescent="0.25">
      <c r="C17" s="7">
        <f>AVERAGE(C3:C14)</f>
        <v>6.8250000000000002</v>
      </c>
      <c r="D17" s="6">
        <f>STDEV(C3:C14)</f>
        <v>2.4079885985836982</v>
      </c>
    </row>
    <row r="19" spans="1:11" x14ac:dyDescent="0.25">
      <c r="C19" s="9" t="s">
        <v>6</v>
      </c>
      <c r="D19" s="6"/>
    </row>
    <row r="20" spans="1:11" x14ac:dyDescent="0.25">
      <c r="C20" s="6">
        <v>12</v>
      </c>
      <c r="D20" s="6"/>
      <c r="J20" s="3"/>
      <c r="K20" s="13"/>
    </row>
    <row r="21" spans="1:11" x14ac:dyDescent="0.25">
      <c r="C21" s="6"/>
      <c r="D21" s="6"/>
      <c r="J21" s="3"/>
    </row>
    <row r="22" spans="1:11" x14ac:dyDescent="0.25">
      <c r="C22" s="10"/>
    </row>
    <row r="23" spans="1:11" x14ac:dyDescent="0.25">
      <c r="B23" s="6"/>
      <c r="C23" s="6"/>
      <c r="D23" s="6"/>
      <c r="J23" s="3"/>
      <c r="K23" s="13"/>
    </row>
    <row r="24" spans="1:11" x14ac:dyDescent="0.25">
      <c r="A24" s="12"/>
      <c r="J24" s="3"/>
    </row>
    <row r="25" spans="1:11" x14ac:dyDescent="0.25">
      <c r="J25" s="3"/>
    </row>
    <row r="26" spans="1:11" x14ac:dyDescent="0.25">
      <c r="B26" s="6"/>
    </row>
    <row r="27" spans="1:11" x14ac:dyDescent="0.25">
      <c r="B27" s="7"/>
    </row>
    <row r="32" spans="1:11" x14ac:dyDescent="0.25">
      <c r="B32" s="1"/>
    </row>
    <row r="33" spans="2:4" x14ac:dyDescent="0.25">
      <c r="B33" s="6"/>
    </row>
    <row r="39" spans="2:4" x14ac:dyDescent="0.25">
      <c r="D39" s="13"/>
    </row>
  </sheetData>
  <pageMargins left="0.7" right="0.7" top="0.78740157499999996" bottom="0.78740157499999996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25</vt:i4>
      </vt:variant>
    </vt:vector>
  </HeadingPairs>
  <TitlesOfParts>
    <vt:vector size="25" baseType="lpstr">
      <vt:lpstr>Opg 4.1</vt:lpstr>
      <vt:lpstr>Opg 4.2</vt:lpstr>
      <vt:lpstr>Opg 4.3</vt:lpstr>
      <vt:lpstr>Op 4.4</vt:lpstr>
      <vt:lpstr>Opg 4.5</vt:lpstr>
      <vt:lpstr>Opg 4.6</vt:lpstr>
      <vt:lpstr>Opg 4.7</vt:lpstr>
      <vt:lpstr>Opg 4.8</vt:lpstr>
      <vt:lpstr>Opg 4.9</vt:lpstr>
      <vt:lpstr>Opg 4.10</vt:lpstr>
      <vt:lpstr>Opg 4.11</vt:lpstr>
      <vt:lpstr>Opg 4.12</vt:lpstr>
      <vt:lpstr>Opg 4.13</vt:lpstr>
      <vt:lpstr>Opg 4.14</vt:lpstr>
      <vt:lpstr>Opg 4.15</vt:lpstr>
      <vt:lpstr>Opg 4.16</vt:lpstr>
      <vt:lpstr>Opg 4.17</vt:lpstr>
      <vt:lpstr>Opp 4.18</vt:lpstr>
      <vt:lpstr>Opg 4.19</vt:lpstr>
      <vt:lpstr>Opg 4.20</vt:lpstr>
      <vt:lpstr>Opg 4.21</vt:lpstr>
      <vt:lpstr>Opg 4.22</vt:lpstr>
      <vt:lpstr>Opg 4.23</vt:lpstr>
      <vt:lpstr>Opg 4.24</vt:lpstr>
      <vt:lpstr>Opg 4.25</vt:lpstr>
    </vt:vector>
  </TitlesOfParts>
  <Company>HiNT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IT-Tjenesten</dc:creator>
  <cp:lastModifiedBy>Emilie Hartmann-Petersen</cp:lastModifiedBy>
  <dcterms:created xsi:type="dcterms:W3CDTF">2007-10-18T16:16:23Z</dcterms:created>
  <dcterms:modified xsi:type="dcterms:W3CDTF">2012-06-29T12:40:25Z</dcterms:modified>
</cp:coreProperties>
</file>