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hidePivotFieldList="1" defaultThemeVersion="124226"/>
  <bookViews>
    <workbookView xWindow="180" yWindow="15" windowWidth="17610" windowHeight="8010" tabRatio="888"/>
  </bookViews>
  <sheets>
    <sheet name="Menu" sheetId="24" r:id="rId1"/>
    <sheet name="Fig 5.1" sheetId="1" r:id="rId2"/>
    <sheet name="Fig 5.10" sheetId="18" r:id="rId3"/>
    <sheet name="Fig 5.12" sheetId="19" r:id="rId4"/>
    <sheet name="Fig 5.13" sheetId="8" r:id="rId5"/>
    <sheet name="Fig 5.14" sheetId="20" r:id="rId6"/>
    <sheet name="Fig 5.15" sheetId="21" r:id="rId7"/>
    <sheet name="Fig 5.16" sheetId="22" r:id="rId8"/>
    <sheet name="Fig 5.17" sheetId="23" r:id="rId9"/>
  </sheets>
  <calcPr calcId="145621"/>
</workbook>
</file>

<file path=xl/calcChain.xml><?xml version="1.0" encoding="utf-8"?>
<calcChain xmlns="http://schemas.openxmlformats.org/spreadsheetml/2006/main">
  <c r="F4" i="1" l="1"/>
  <c r="C44" i="23"/>
  <c r="B44" i="23"/>
  <c r="A44" i="23"/>
  <c r="C43" i="23"/>
  <c r="B43" i="23"/>
  <c r="A43" i="23"/>
  <c r="C42" i="23"/>
  <c r="B42" i="23"/>
  <c r="A42" i="23"/>
  <c r="C41" i="23"/>
  <c r="B41" i="23"/>
  <c r="A41" i="23"/>
  <c r="C40" i="23"/>
  <c r="B40" i="23"/>
  <c r="A40" i="23"/>
  <c r="C39" i="23"/>
  <c r="B39" i="23"/>
  <c r="A39" i="23"/>
  <c r="C38" i="23"/>
  <c r="B38" i="23"/>
  <c r="A38" i="23"/>
  <c r="C37" i="23"/>
  <c r="B37" i="23"/>
  <c r="A37" i="23"/>
  <c r="C36" i="23"/>
  <c r="B36" i="23"/>
  <c r="A36" i="23"/>
  <c r="C35" i="23"/>
  <c r="B35" i="23"/>
  <c r="A35" i="23"/>
  <c r="C34" i="23"/>
  <c r="B34" i="23"/>
  <c r="A34" i="23"/>
  <c r="C33" i="23"/>
  <c r="B33" i="23"/>
  <c r="A33" i="23"/>
  <c r="C32" i="23"/>
  <c r="B32" i="23"/>
  <c r="A32" i="23"/>
  <c r="C31" i="23"/>
  <c r="B31" i="23"/>
  <c r="A31" i="23"/>
  <c r="C30" i="23"/>
  <c r="B30" i="23"/>
  <c r="A30" i="23"/>
  <c r="E21" i="22"/>
  <c r="E20" i="22"/>
  <c r="E19" i="22"/>
  <c r="E18" i="22"/>
  <c r="E17" i="22"/>
  <c r="E16" i="22"/>
  <c r="E15" i="22"/>
  <c r="E14" i="22"/>
  <c r="E13" i="22"/>
  <c r="E12" i="22"/>
  <c r="E11" i="22"/>
  <c r="E10" i="22"/>
  <c r="E9" i="22"/>
  <c r="E8" i="22"/>
  <c r="E7" i="22"/>
  <c r="E6" i="22"/>
  <c r="E5" i="22"/>
  <c r="E4" i="22"/>
  <c r="B20" i="19"/>
  <c r="B19" i="19"/>
  <c r="D14" i="19" s="1"/>
  <c r="E14" i="19" s="1"/>
  <c r="H17" i="19"/>
  <c r="H16" i="19"/>
  <c r="D16" i="19"/>
  <c r="E16" i="19" s="1"/>
  <c r="H15" i="19"/>
  <c r="H14" i="19"/>
  <c r="H13" i="19"/>
  <c r="H12" i="19"/>
  <c r="H11" i="19"/>
  <c r="D11" i="19"/>
  <c r="E11" i="19" s="1"/>
  <c r="H10" i="19"/>
  <c r="H9" i="19"/>
  <c r="H8" i="19"/>
  <c r="D8" i="19"/>
  <c r="E8" i="19" s="1"/>
  <c r="H7" i="19"/>
  <c r="H6" i="19"/>
  <c r="B19" i="18"/>
  <c r="D6" i="18" s="1"/>
  <c r="E6" i="18" s="1"/>
  <c r="B20" i="18"/>
  <c r="B26" i="8"/>
  <c r="C26" i="8"/>
  <c r="B28" i="8"/>
  <c r="C35" i="8" s="1"/>
  <c r="B29" i="8"/>
  <c r="F15" i="1"/>
  <c r="F14" i="1"/>
  <c r="E9" i="1"/>
  <c r="G4" i="1"/>
  <c r="C19" i="1"/>
  <c r="C23" i="1" s="1"/>
  <c r="B19" i="1"/>
  <c r="B23" i="1" s="1"/>
  <c r="E4" i="1"/>
  <c r="E7" i="1" s="1"/>
  <c r="B24" i="1" l="1"/>
  <c r="D10" i="19"/>
  <c r="E10" i="19" s="1"/>
  <c r="D13" i="19"/>
  <c r="E13" i="19" s="1"/>
  <c r="D7" i="19"/>
  <c r="E7" i="19" s="1"/>
  <c r="D12" i="19"/>
  <c r="E12" i="19" s="1"/>
  <c r="D15" i="19"/>
  <c r="E15" i="19" s="1"/>
  <c r="D17" i="19"/>
  <c r="E17" i="19" s="1"/>
  <c r="D6" i="19"/>
  <c r="E6" i="19" s="1"/>
  <c r="D9" i="19"/>
  <c r="E9" i="19" s="1"/>
  <c r="D17" i="18"/>
  <c r="E17" i="18" s="1"/>
  <c r="D16" i="18"/>
  <c r="E16" i="18" s="1"/>
  <c r="D15" i="18"/>
  <c r="E15" i="18" s="1"/>
  <c r="D14" i="18"/>
  <c r="E14" i="18" s="1"/>
  <c r="D13" i="18"/>
  <c r="E13" i="18" s="1"/>
  <c r="D12" i="18"/>
  <c r="E12" i="18" s="1"/>
  <c r="D11" i="18"/>
  <c r="E11" i="18" s="1"/>
  <c r="D10" i="18"/>
  <c r="E10" i="18" s="1"/>
  <c r="D9" i="18"/>
  <c r="E9" i="18" s="1"/>
  <c r="D8" i="18"/>
  <c r="E8" i="18" s="1"/>
  <c r="D7" i="18"/>
  <c r="E7" i="18" s="1"/>
  <c r="C34" i="1"/>
  <c r="C33" i="1"/>
  <c r="C32" i="1"/>
  <c r="C31" i="1"/>
  <c r="C30" i="1"/>
  <c r="C29" i="1"/>
  <c r="C28" i="1"/>
  <c r="C27" i="1"/>
  <c r="C26" i="1"/>
  <c r="C25" i="1"/>
  <c r="C24" i="1"/>
  <c r="C36" i="1" s="1"/>
  <c r="C37" i="1" s="1"/>
  <c r="C39" i="1" s="1"/>
  <c r="F5" i="1" s="1"/>
  <c r="D34" i="1"/>
  <c r="D32" i="1"/>
  <c r="D30" i="1"/>
  <c r="D28" i="1"/>
  <c r="D26" i="1"/>
  <c r="D24" i="1"/>
  <c r="C33" i="8"/>
  <c r="C40" i="8"/>
  <c r="C38" i="8"/>
  <c r="C36" i="8"/>
  <c r="C34" i="8"/>
  <c r="B34" i="1"/>
  <c r="B33" i="1"/>
  <c r="B32" i="1"/>
  <c r="B31" i="1"/>
  <c r="B30" i="1"/>
  <c r="B29" i="1"/>
  <c r="B28" i="1"/>
  <c r="B27" i="1"/>
  <c r="B26" i="1"/>
  <c r="B25" i="1"/>
  <c r="D23" i="1"/>
  <c r="D33" i="1"/>
  <c r="D31" i="1"/>
  <c r="D29" i="1"/>
  <c r="D27" i="1"/>
  <c r="D25" i="1"/>
  <c r="C41" i="8"/>
  <c r="C39" i="8"/>
  <c r="C37" i="8"/>
  <c r="B36" i="1" l="1"/>
  <c r="B37" i="1" s="1"/>
  <c r="B39" i="1" s="1"/>
  <c r="E5" i="1" s="1"/>
  <c r="D36" i="1"/>
  <c r="D37" i="1" s="1"/>
  <c r="G5" i="1" s="1"/>
  <c r="E8" i="1" l="1"/>
</calcChain>
</file>

<file path=xl/sharedStrings.xml><?xml version="1.0" encoding="utf-8"?>
<sst xmlns="http://schemas.openxmlformats.org/spreadsheetml/2006/main" count="281" uniqueCount="112">
  <si>
    <r>
      <t>i mill. kr (</t>
    </r>
    <r>
      <rPr>
        <i/>
        <sz val="10"/>
        <rFont val="Arial"/>
        <family val="2"/>
      </rPr>
      <t>y</t>
    </r>
    <r>
      <rPr>
        <sz val="10"/>
        <rFont val="Arial"/>
        <family val="2"/>
      </rPr>
      <t>)</t>
    </r>
  </si>
  <si>
    <t>Gulvareal</t>
  </si>
  <si>
    <r>
      <t>i 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(</t>
    </r>
    <r>
      <rPr>
        <i/>
        <sz val="10"/>
        <rFont val="Arial"/>
        <family val="2"/>
      </rPr>
      <t>x</t>
    </r>
    <r>
      <rPr>
        <sz val="10"/>
        <rFont val="Arial"/>
        <family val="2"/>
      </rPr>
      <t>)</t>
    </r>
  </si>
  <si>
    <r>
      <rPr>
        <i/>
        <sz val="10"/>
        <rFont val="Arial"/>
        <family val="2"/>
      </rPr>
      <t>s</t>
    </r>
    <r>
      <rPr>
        <i/>
        <vertAlign val="subscript"/>
        <sz val="10"/>
        <rFont val="Arial"/>
        <family val="2"/>
      </rPr>
      <t>x</t>
    </r>
  </si>
  <si>
    <r>
      <rPr>
        <i/>
        <sz val="10"/>
        <rFont val="Arial"/>
        <family val="2"/>
      </rPr>
      <t>s</t>
    </r>
    <r>
      <rPr>
        <i/>
        <vertAlign val="subscript"/>
        <sz val="10"/>
        <rFont val="Arial"/>
        <family val="2"/>
      </rPr>
      <t>y</t>
    </r>
  </si>
  <si>
    <r>
      <rPr>
        <i/>
        <sz val="10"/>
        <rFont val="Arial"/>
        <family val="2"/>
      </rPr>
      <t>s</t>
    </r>
    <r>
      <rPr>
        <i/>
        <vertAlign val="subscript"/>
        <sz val="10"/>
        <rFont val="Arial"/>
        <family val="2"/>
      </rPr>
      <t>xy</t>
    </r>
  </si>
  <si>
    <t>snitt:</t>
  </si>
  <si>
    <t>sum</t>
  </si>
  <si>
    <r>
      <t>(</t>
    </r>
    <r>
      <rPr>
        <i/>
        <sz val="10"/>
        <rFont val="Arial"/>
        <family val="2"/>
      </rPr>
      <t>x</t>
    </r>
    <r>
      <rPr>
        <i/>
        <vertAlign val="subscript"/>
        <sz val="10"/>
        <rFont val="Arial"/>
        <family val="2"/>
      </rPr>
      <t>i</t>
    </r>
    <r>
      <rPr>
        <sz val="10"/>
        <rFont val="Arial"/>
        <family val="2"/>
      </rPr>
      <t xml:space="preserve"> - </t>
    </r>
    <r>
      <rPr>
        <i/>
        <sz val="10"/>
        <rFont val="Arial"/>
        <family val="2"/>
      </rPr>
      <t>x</t>
    </r>
    <r>
      <rPr>
        <vertAlign val="subscript"/>
        <sz val="10"/>
        <rFont val="Arial"/>
        <family val="2"/>
      </rPr>
      <t>mid</t>
    </r>
    <r>
      <rPr>
        <sz val="10"/>
        <rFont val="Arial"/>
        <family val="2"/>
      </rPr>
      <t>)^2</t>
    </r>
  </si>
  <si>
    <r>
      <t>(y</t>
    </r>
    <r>
      <rPr>
        <i/>
        <vertAlign val="subscript"/>
        <sz val="10"/>
        <rFont val="Arial"/>
        <family val="2"/>
      </rPr>
      <t>i</t>
    </r>
    <r>
      <rPr>
        <sz val="10"/>
        <rFont val="Arial"/>
        <family val="2"/>
      </rPr>
      <t xml:space="preserve"> - y</t>
    </r>
    <r>
      <rPr>
        <vertAlign val="subscript"/>
        <sz val="10"/>
        <rFont val="Arial"/>
        <family val="2"/>
      </rPr>
      <t>mid</t>
    </r>
    <r>
      <rPr>
        <sz val="10"/>
        <rFont val="Arial"/>
        <family val="2"/>
      </rPr>
      <t>)^2</t>
    </r>
  </si>
  <si>
    <r>
      <t>(</t>
    </r>
    <r>
      <rPr>
        <i/>
        <sz val="10"/>
        <rFont val="Arial"/>
        <family val="2"/>
      </rPr>
      <t>x</t>
    </r>
    <r>
      <rPr>
        <i/>
        <vertAlign val="subscript"/>
        <sz val="10"/>
        <rFont val="Arial"/>
        <family val="2"/>
      </rPr>
      <t>i</t>
    </r>
    <r>
      <rPr>
        <sz val="10"/>
        <rFont val="Arial"/>
        <family val="2"/>
      </rPr>
      <t xml:space="preserve"> - </t>
    </r>
    <r>
      <rPr>
        <i/>
        <sz val="10"/>
        <rFont val="Arial"/>
        <family val="2"/>
      </rPr>
      <t>x</t>
    </r>
    <r>
      <rPr>
        <vertAlign val="subscript"/>
        <sz val="10"/>
        <rFont val="Arial"/>
        <family val="2"/>
      </rPr>
      <t>mid</t>
    </r>
    <r>
      <rPr>
        <sz val="10"/>
        <rFont val="Arial"/>
        <family val="2"/>
      </rPr>
      <t>)(y</t>
    </r>
    <r>
      <rPr>
        <i/>
        <vertAlign val="subscript"/>
        <sz val="10"/>
        <rFont val="Arial"/>
        <family val="2"/>
      </rPr>
      <t>i</t>
    </r>
    <r>
      <rPr>
        <sz val="10"/>
        <rFont val="Arial"/>
        <family val="2"/>
      </rPr>
      <t xml:space="preserve"> - y</t>
    </r>
    <r>
      <rPr>
        <vertAlign val="subscript"/>
        <sz val="10"/>
        <rFont val="Arial"/>
        <family val="2"/>
      </rPr>
      <t>mid</t>
    </r>
    <r>
      <rPr>
        <sz val="10"/>
        <rFont val="Arial"/>
        <family val="2"/>
      </rPr>
      <t>)</t>
    </r>
    <r>
      <rPr>
        <sz val="10"/>
        <rFont val="Arial"/>
        <family val="2"/>
      </rPr>
      <t/>
    </r>
  </si>
  <si>
    <t>Regresjonsstatistikk</t>
  </si>
  <si>
    <t>Multippel R</t>
  </si>
  <si>
    <t>R-kvadrat</t>
  </si>
  <si>
    <t>Justert R-kvadrat</t>
  </si>
  <si>
    <t>Variansanalyse</t>
  </si>
  <si>
    <t>Residualer</t>
  </si>
  <si>
    <t>Totalt</t>
  </si>
  <si>
    <t>fg</t>
  </si>
  <si>
    <t>SK</t>
  </si>
  <si>
    <t>GK</t>
  </si>
  <si>
    <t>F</t>
  </si>
  <si>
    <t>Signifkans-F</t>
  </si>
  <si>
    <t>t-Stat</t>
  </si>
  <si>
    <t>Nederste 95%</t>
  </si>
  <si>
    <t>Øverste 95%</t>
  </si>
  <si>
    <t>Øverste 95,0%</t>
  </si>
  <si>
    <t>X-variabel 1</t>
  </si>
  <si>
    <t>Pris</t>
  </si>
  <si>
    <t>X-variabel 2</t>
  </si>
  <si>
    <r>
      <t>Måned (</t>
    </r>
    <r>
      <rPr>
        <i/>
        <sz val="11"/>
        <color indexed="8"/>
        <rFont val="Calibri"/>
        <family val="2"/>
      </rPr>
      <t>x</t>
    </r>
    <r>
      <rPr>
        <sz val="11"/>
        <color indexed="8"/>
        <rFont val="Calibri"/>
        <family val="2"/>
      </rPr>
      <t>)</t>
    </r>
  </si>
  <si>
    <r>
      <t>Salg (</t>
    </r>
    <r>
      <rPr>
        <i/>
        <sz val="11"/>
        <color indexed="8"/>
        <rFont val="Calibri"/>
        <family val="2"/>
      </rPr>
      <t>y</t>
    </r>
    <r>
      <rPr>
        <sz val="11"/>
        <color indexed="8"/>
        <rFont val="Calibri"/>
        <family val="2"/>
      </rPr>
      <t>)</t>
    </r>
  </si>
  <si>
    <t xml:space="preserve">Måned </t>
  </si>
  <si>
    <t>Salg</t>
  </si>
  <si>
    <t>X-variabel 3</t>
  </si>
  <si>
    <t xml:space="preserve">   y</t>
  </si>
  <si>
    <r>
      <t xml:space="preserve">    </t>
    </r>
    <r>
      <rPr>
        <i/>
        <sz val="11"/>
        <color theme="1"/>
        <rFont val="Calibri"/>
        <family val="2"/>
        <scheme val="minor"/>
      </rPr>
      <t>x</t>
    </r>
    <r>
      <rPr>
        <vertAlign val="subscript"/>
        <sz val="11"/>
        <color theme="1"/>
        <rFont val="Calibri"/>
        <family val="2"/>
        <scheme val="minor"/>
      </rPr>
      <t>1</t>
    </r>
  </si>
  <si>
    <t>X-variabel 4</t>
  </si>
  <si>
    <t>X-variabel 5</t>
  </si>
  <si>
    <t>X-variabel 6</t>
  </si>
  <si>
    <t>X-variabel 7</t>
  </si>
  <si>
    <t>på reg.linjen</t>
  </si>
  <si>
    <r>
      <t>i mill kr (</t>
    </r>
    <r>
      <rPr>
        <i/>
        <sz val="11"/>
        <color theme="1"/>
        <rFont val="Calibri"/>
        <family val="2"/>
        <scheme val="minor"/>
      </rPr>
      <t>y</t>
    </r>
    <r>
      <rPr>
        <sz val="10"/>
        <rFont val="Arial"/>
        <family val="2"/>
      </rPr>
      <t>)</t>
    </r>
  </si>
  <si>
    <r>
      <t>i 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0"/>
        <rFont val="Arial"/>
        <family val="2"/>
      </rPr>
      <t xml:space="preserve"> (</t>
    </r>
    <r>
      <rPr>
        <i/>
        <sz val="11"/>
        <color theme="1"/>
        <rFont val="Calibri"/>
        <family val="2"/>
        <scheme val="minor"/>
      </rPr>
      <t>x</t>
    </r>
    <r>
      <rPr>
        <sz val="10"/>
        <rFont val="Arial"/>
        <family val="2"/>
      </rPr>
      <t>)</t>
    </r>
  </si>
  <si>
    <t>Figur 5.10</t>
  </si>
  <si>
    <t>Figur 5.12</t>
  </si>
  <si>
    <t>Kvantiler</t>
  </si>
  <si>
    <t>Figur 5.13</t>
  </si>
  <si>
    <t>Figur 5.14</t>
  </si>
  <si>
    <t>Reklame</t>
  </si>
  <si>
    <t>Land</t>
  </si>
  <si>
    <t>Figur 5.15</t>
  </si>
  <si>
    <r>
      <t xml:space="preserve">    </t>
    </r>
    <r>
      <rPr>
        <i/>
        <sz val="12"/>
        <color theme="1"/>
        <rFont val="Calibri"/>
        <family val="2"/>
        <scheme val="minor"/>
      </rPr>
      <t>x</t>
    </r>
    <r>
      <rPr>
        <vertAlign val="subscript"/>
        <sz val="12"/>
        <color theme="1"/>
        <rFont val="Calibri"/>
        <family val="2"/>
        <scheme val="minor"/>
      </rPr>
      <t>1</t>
    </r>
  </si>
  <si>
    <r>
      <t xml:space="preserve">    </t>
    </r>
    <r>
      <rPr>
        <i/>
        <sz val="12"/>
        <color theme="1"/>
        <rFont val="Calibri"/>
        <family val="2"/>
        <scheme val="minor"/>
      </rPr>
      <t>x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/>
    </r>
  </si>
  <si>
    <r>
      <t xml:space="preserve">    </t>
    </r>
    <r>
      <rPr>
        <i/>
        <sz val="12"/>
        <color theme="1"/>
        <rFont val="Calibri"/>
        <family val="2"/>
        <scheme val="minor"/>
      </rPr>
      <t>x</t>
    </r>
    <r>
      <rPr>
        <vertAlign val="subscript"/>
        <sz val="12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/>
    </r>
  </si>
  <si>
    <r>
      <t xml:space="preserve">    </t>
    </r>
    <r>
      <rPr>
        <i/>
        <sz val="11"/>
        <color theme="1"/>
        <rFont val="Calibri"/>
        <family val="2"/>
        <scheme val="minor"/>
      </rPr>
      <t>x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0"/>
        <rFont val="Arial"/>
        <family val="2"/>
      </rPr>
      <t/>
    </r>
  </si>
  <si>
    <r>
      <rPr>
        <i/>
        <sz val="11"/>
        <color theme="1"/>
        <rFont val="Calibri"/>
        <family val="2"/>
        <scheme val="minor"/>
      </rPr>
      <t>x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0"/>
        <rFont val="Arial"/>
        <family val="2"/>
      </rPr>
      <t xml:space="preserve"> = </t>
    </r>
    <r>
      <rPr>
        <i/>
        <sz val="11"/>
        <color theme="1"/>
        <rFont val="Calibri"/>
        <family val="2"/>
        <scheme val="minor"/>
      </rPr>
      <t>x</t>
    </r>
    <r>
      <rPr>
        <vertAlign val="subscript"/>
        <sz val="11"/>
        <color theme="1"/>
        <rFont val="Calibri"/>
        <family val="2"/>
        <scheme val="minor"/>
      </rPr>
      <t>1</t>
    </r>
    <r>
      <rPr>
        <i/>
        <sz val="11"/>
        <color theme="1"/>
        <rFont val="Calibri"/>
        <family val="2"/>
        <scheme val="minor"/>
      </rPr>
      <t>x</t>
    </r>
    <r>
      <rPr>
        <vertAlign val="subscript"/>
        <sz val="11"/>
        <color theme="1"/>
        <rFont val="Calibri"/>
        <family val="2"/>
        <scheme val="minor"/>
      </rPr>
      <t>2</t>
    </r>
  </si>
  <si>
    <t>Figur 5.16</t>
  </si>
  <si>
    <r>
      <rPr>
        <i/>
        <sz val="11"/>
        <color theme="1"/>
        <rFont val="Calibri"/>
        <family val="2"/>
        <scheme val="minor"/>
      </rPr>
      <t>x</t>
    </r>
    <r>
      <rPr>
        <vertAlign val="subscript"/>
        <sz val="11"/>
        <color theme="1"/>
        <rFont val="Calibri"/>
        <family val="2"/>
        <scheme val="minor"/>
      </rPr>
      <t>3</t>
    </r>
  </si>
  <si>
    <r>
      <rPr>
        <i/>
        <sz val="11"/>
        <color theme="1"/>
        <rFont val="Calibri"/>
        <family val="2"/>
        <scheme val="minor"/>
      </rPr>
      <t>x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0"/>
        <rFont val="Arial"/>
        <family val="2"/>
      </rPr>
      <t xml:space="preserve"> = </t>
    </r>
    <r>
      <rPr>
        <i/>
        <sz val="11"/>
        <color theme="1"/>
        <rFont val="Calibri"/>
        <family val="2"/>
        <scheme val="minor"/>
      </rPr>
      <t>x</t>
    </r>
    <r>
      <rPr>
        <vertAlign val="subscript"/>
        <sz val="11"/>
        <color theme="1"/>
        <rFont val="Calibri"/>
        <family val="2"/>
        <scheme val="minor"/>
      </rPr>
      <t>1</t>
    </r>
    <r>
      <rPr>
        <i/>
        <sz val="11"/>
        <color theme="1"/>
        <rFont val="Calibri"/>
        <family val="2"/>
        <scheme val="minor"/>
      </rPr>
      <t>x</t>
    </r>
    <r>
      <rPr>
        <vertAlign val="subscript"/>
        <sz val="11"/>
        <color theme="1"/>
        <rFont val="Calibri"/>
        <family val="2"/>
        <scheme val="minor"/>
      </rPr>
      <t>2</t>
    </r>
  </si>
  <si>
    <r>
      <rPr>
        <i/>
        <sz val="11"/>
        <color theme="1"/>
        <rFont val="Calibri"/>
        <family val="2"/>
        <scheme val="minor"/>
      </rPr>
      <t>x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0"/>
        <rFont val="Arial"/>
        <family val="2"/>
      </rPr>
      <t xml:space="preserve"> = </t>
    </r>
    <r>
      <rPr>
        <i/>
        <sz val="11"/>
        <color theme="1"/>
        <rFont val="Calibri"/>
        <family val="2"/>
        <scheme val="minor"/>
      </rPr>
      <t>x</t>
    </r>
    <r>
      <rPr>
        <vertAlign val="subscript"/>
        <sz val="11"/>
        <color theme="1"/>
        <rFont val="Calibri"/>
        <family val="2"/>
        <scheme val="minor"/>
      </rPr>
      <t>1</t>
    </r>
    <r>
      <rPr>
        <i/>
        <sz val="11"/>
        <color theme="1"/>
        <rFont val="Calibri"/>
        <family val="2"/>
        <scheme val="minor"/>
      </rPr>
      <t>x</t>
    </r>
    <r>
      <rPr>
        <vertAlign val="subscript"/>
        <sz val="11"/>
        <color theme="1"/>
        <rFont val="Calibri"/>
        <family val="2"/>
        <scheme val="minor"/>
      </rPr>
      <t>3</t>
    </r>
  </si>
  <si>
    <r>
      <rPr>
        <i/>
        <sz val="11"/>
        <color theme="1"/>
        <rFont val="Calibri"/>
        <family val="2"/>
        <scheme val="minor"/>
      </rPr>
      <t>x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0"/>
        <rFont val="Arial"/>
        <family val="2"/>
      </rPr>
      <t xml:space="preserve"> = </t>
    </r>
    <r>
      <rPr>
        <i/>
        <sz val="11"/>
        <color theme="1"/>
        <rFont val="Calibri"/>
        <family val="2"/>
        <scheme val="minor"/>
      </rPr>
      <t>x</t>
    </r>
    <r>
      <rPr>
        <vertAlign val="subscript"/>
        <sz val="11"/>
        <color theme="1"/>
        <rFont val="Calibri"/>
        <family val="2"/>
        <scheme val="minor"/>
      </rPr>
      <t>2</t>
    </r>
    <r>
      <rPr>
        <i/>
        <sz val="11"/>
        <color theme="1"/>
        <rFont val="Calibri"/>
        <family val="2"/>
        <scheme val="minor"/>
      </rPr>
      <t>x</t>
    </r>
    <r>
      <rPr>
        <vertAlign val="subscript"/>
        <sz val="11"/>
        <color theme="1"/>
        <rFont val="Calibri"/>
        <family val="2"/>
        <scheme val="minor"/>
      </rPr>
      <t>3</t>
    </r>
  </si>
  <si>
    <r>
      <rPr>
        <i/>
        <sz val="11"/>
        <color theme="1"/>
        <rFont val="Calibri"/>
        <family val="2"/>
        <scheme val="minor"/>
      </rPr>
      <t>x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0"/>
        <rFont val="Arial"/>
        <family val="2"/>
      </rPr>
      <t xml:space="preserve"> = x</t>
    </r>
    <r>
      <rPr>
        <vertAlign val="subscript"/>
        <sz val="11"/>
        <color theme="1"/>
        <rFont val="Calibri"/>
        <family val="2"/>
        <scheme val="minor"/>
      </rPr>
      <t>1</t>
    </r>
    <r>
      <rPr>
        <i/>
        <sz val="11"/>
        <color theme="1"/>
        <rFont val="Calibri"/>
        <family val="2"/>
        <scheme val="minor"/>
      </rPr>
      <t>x</t>
    </r>
    <r>
      <rPr>
        <vertAlign val="subscript"/>
        <sz val="11"/>
        <color theme="1"/>
        <rFont val="Calibri"/>
        <family val="2"/>
        <scheme val="minor"/>
      </rPr>
      <t>2</t>
    </r>
    <r>
      <rPr>
        <i/>
        <sz val="11"/>
        <color theme="1"/>
        <rFont val="Calibri"/>
        <family val="2"/>
        <scheme val="minor"/>
      </rPr>
      <t>x</t>
    </r>
    <r>
      <rPr>
        <vertAlign val="subscript"/>
        <sz val="11"/>
        <color theme="1"/>
        <rFont val="Calibri"/>
        <family val="2"/>
        <scheme val="minor"/>
      </rPr>
      <t>3</t>
    </r>
  </si>
  <si>
    <t>Figur 5.17</t>
  </si>
  <si>
    <t>Hovedmeny</t>
  </si>
  <si>
    <t>Figur 5.1</t>
  </si>
  <si>
    <r>
      <t xml:space="preserve">   </t>
    </r>
    <r>
      <rPr>
        <i/>
        <sz val="11"/>
        <color theme="1"/>
        <rFont val="Calibri"/>
        <family val="2"/>
        <scheme val="minor"/>
      </rPr>
      <t xml:space="preserve"> x</t>
    </r>
    <r>
      <rPr>
        <vertAlign val="subscript"/>
        <sz val="11"/>
        <color theme="1"/>
        <rFont val="Calibri"/>
        <family val="2"/>
        <scheme val="minor"/>
      </rPr>
      <t>1</t>
    </r>
  </si>
  <si>
    <r>
      <t xml:space="preserve">   </t>
    </r>
    <r>
      <rPr>
        <i/>
        <sz val="11"/>
        <color theme="1"/>
        <rFont val="Calibri"/>
        <family val="2"/>
        <scheme val="minor"/>
      </rPr>
      <t xml:space="preserve"> x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/>
    </r>
  </si>
  <si>
    <t>Kapitel 5.1 - 5.3, enkel lineær regression</t>
  </si>
  <si>
    <t>Kapitel 5.6, multipel lineær regression, figur 5.14</t>
  </si>
  <si>
    <t>Kapitel 5.7, multipel lineær regression, figur 5.15</t>
  </si>
  <si>
    <t>Kapitel 5.12, multipel lineær regression med interaktion, figur 5.16</t>
  </si>
  <si>
    <t>Kapitel 5.12, multipel lineær regression med interaktion, eksempel</t>
  </si>
  <si>
    <t>Kapitel 5.5, Prediktion</t>
  </si>
  <si>
    <t>Kapitel 5.4, residualplot for tabel 5.1</t>
  </si>
  <si>
    <t>Kapitel 5.4, residualplot ved heteroskedastisitet</t>
  </si>
  <si>
    <t>Hovedmenu</t>
  </si>
  <si>
    <t>Butik nr</t>
  </si>
  <si>
    <t>Omsætning</t>
  </si>
  <si>
    <t>Korrelationskoefficient</t>
  </si>
  <si>
    <t>Regretionslinjen:</t>
  </si>
  <si>
    <t>Hældning</t>
  </si>
  <si>
    <t>SAMMENDRAG (UDDATA)</t>
  </si>
  <si>
    <t>Regressionsstatistik</t>
  </si>
  <si>
    <t>Skæringspunkt</t>
  </si>
  <si>
    <t>Stand.afv.</t>
  </si>
  <si>
    <t>var. og kovar.</t>
  </si>
  <si>
    <t>Regression</t>
  </si>
  <si>
    <t>Standardfejl</t>
  </si>
  <si>
    <t>Koefficienter</t>
  </si>
  <si>
    <t>P-værdi</t>
  </si>
  <si>
    <t>Nedrste 95,0%</t>
  </si>
  <si>
    <t>Skær.pkt</t>
  </si>
  <si>
    <r>
      <rPr>
        <i/>
        <sz val="11"/>
        <color theme="1"/>
        <rFont val="Calibri"/>
        <family val="2"/>
        <scheme val="minor"/>
      </rPr>
      <t>y</t>
    </r>
    <r>
      <rPr>
        <sz val="10"/>
        <rFont val="Arial"/>
        <family val="2"/>
      </rPr>
      <t xml:space="preserve">-værdier </t>
    </r>
  </si>
  <si>
    <t>i rækkefølge</t>
  </si>
  <si>
    <t>Gennemsnit</t>
  </si>
  <si>
    <t>Hældning =</t>
  </si>
  <si>
    <r>
      <t>Skæringspunkt</t>
    </r>
    <r>
      <rPr>
        <sz val="11"/>
        <color indexed="8"/>
        <rFont val="Calibri"/>
        <family val="2"/>
      </rPr>
      <t xml:space="preserve"> =</t>
    </r>
  </si>
  <si>
    <t>Predikterede salgstal:</t>
  </si>
  <si>
    <t>Multipel R</t>
  </si>
  <si>
    <t>Justeret R-kvadrat</t>
  </si>
  <si>
    <t>Observationer</t>
  </si>
  <si>
    <t>Tilfældige tal</t>
  </si>
  <si>
    <t>Nederste 95,0%</t>
  </si>
  <si>
    <t>Interaktion</t>
  </si>
  <si>
    <t>Regretion</t>
  </si>
  <si>
    <t>Modificeret model:</t>
  </si>
  <si>
    <t>Indhold:</t>
  </si>
  <si>
    <t>Regressionslinjen:</t>
  </si>
  <si>
    <t>SAMMENDRAG (OUTPUT)</t>
  </si>
  <si>
    <r>
      <t xml:space="preserve">Formlen KOVARIANS forudsætter kendt forventningsværdi og delsummen af afvigelseskvadraterne ved </t>
    </r>
    <r>
      <rPr>
        <i/>
        <sz val="10"/>
        <rFont val="Arial"/>
        <family val="2"/>
      </rPr>
      <t>n</t>
    </r>
    <r>
      <rPr>
        <sz val="10"/>
        <rFont val="Arial"/>
        <family val="2"/>
      </rPr>
      <t xml:space="preserve"> frihedsgrader.</t>
    </r>
  </si>
  <si>
    <r>
      <t xml:space="preserve">Derfor multiplicerer vi med </t>
    </r>
    <r>
      <rPr>
        <i/>
        <sz val="10"/>
        <rFont val="Arial"/>
        <family val="2"/>
      </rPr>
      <t>n</t>
    </r>
    <r>
      <rPr>
        <sz val="10"/>
        <rFont val="Arial"/>
        <family val="2"/>
      </rPr>
      <t xml:space="preserve"> og dividerer med </t>
    </r>
    <r>
      <rPr>
        <i/>
        <sz val="10"/>
        <rFont val="Arial"/>
        <family val="2"/>
      </rPr>
      <t>n</t>
    </r>
    <r>
      <rPr>
        <sz val="10"/>
        <rFont val="Arial"/>
        <family val="2"/>
      </rPr>
      <t xml:space="preserve"> - 1 frihedsgrader for at få den sædvanlige empiriske kovarians.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</si>
</sst>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.0"/>
    <numFmt numFmtId="165" formatCode="0.000000"/>
    <numFmt numFmtId="166" formatCode="0.00000"/>
    <numFmt numFmtId="167" formatCode="0.0000"/>
    <numFmt numFmtId="168" formatCode="0.000"/>
    <numFmt numFmtId="169" formatCode="#,##0.0"/>
    <numFmt numFmtId="170" formatCode="#,##0.0000"/>
    <numFmt numFmtId="171" formatCode="#,##0.000000"/>
    <numFmt numFmtId="172" formatCode="#,##0.0000000"/>
    <numFmt numFmtId="173" formatCode="0.000E+0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vertAlign val="subscript"/>
      <sz val="10"/>
      <name val="Arial"/>
      <family val="2"/>
    </font>
    <font>
      <b/>
      <sz val="10"/>
      <name val="Arial"/>
      <family val="2"/>
    </font>
    <font>
      <vertAlign val="subscript"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2"/>
      <color indexed="8"/>
      <name val="Calibri"/>
      <family val="2"/>
    </font>
    <font>
      <i/>
      <sz val="11"/>
      <color indexed="8"/>
      <name val="Calibri"/>
      <family val="2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9" fontId="12" fillId="0" borderId="0" applyFont="0" applyFill="0" applyBorder="0" applyAlignment="0" applyProtection="0"/>
    <xf numFmtId="0" fontId="4" fillId="0" borderId="0"/>
    <xf numFmtId="0" fontId="2" fillId="0" borderId="0"/>
    <xf numFmtId="0" fontId="24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0" fillId="0" borderId="1" xfId="0" applyNumberFormat="1" applyBorder="1"/>
    <xf numFmtId="3" fontId="0" fillId="0" borderId="3" xfId="0" applyNumberFormat="1" applyBorder="1"/>
    <xf numFmtId="3" fontId="0" fillId="0" borderId="2" xfId="0" applyNumberFormat="1" applyBorder="1"/>
    <xf numFmtId="164" fontId="0" fillId="0" borderId="3" xfId="0" applyNumberFormat="1" applyBorder="1"/>
    <xf numFmtId="0" fontId="8" fillId="0" borderId="0" xfId="0" applyFont="1"/>
    <xf numFmtId="0" fontId="5" fillId="0" borderId="0" xfId="0" applyFont="1" applyAlignment="1">
      <alignment horizontal="center"/>
    </xf>
    <xf numFmtId="168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3" fontId="0" fillId="0" borderId="0" xfId="0" applyNumberFormat="1"/>
    <xf numFmtId="169" fontId="0" fillId="0" borderId="0" xfId="0" applyNumberFormat="1"/>
    <xf numFmtId="4" fontId="0" fillId="0" borderId="0" xfId="0" applyNumberFormat="1"/>
    <xf numFmtId="170" fontId="10" fillId="0" borderId="0" xfId="0" applyNumberFormat="1" applyFont="1"/>
    <xf numFmtId="4" fontId="10" fillId="0" borderId="0" xfId="0" applyNumberFormat="1" applyFont="1"/>
    <xf numFmtId="2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10" fillId="0" borderId="0" xfId="0" applyFont="1"/>
    <xf numFmtId="0" fontId="0" fillId="0" borderId="0" xfId="0" applyFill="1" applyBorder="1" applyAlignment="1"/>
    <xf numFmtId="0" fontId="0" fillId="0" borderId="4" xfId="0" applyFill="1" applyBorder="1" applyAlignment="1"/>
    <xf numFmtId="0" fontId="5" fillId="0" borderId="5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Continuous"/>
    </xf>
    <xf numFmtId="167" fontId="0" fillId="0" borderId="0" xfId="0" applyNumberFormat="1" applyFill="1" applyBorder="1" applyAlignment="1"/>
    <xf numFmtId="167" fontId="0" fillId="0" borderId="4" xfId="0" applyNumberFormat="1" applyFill="1" applyBorder="1" applyAlignment="1"/>
    <xf numFmtId="2" fontId="0" fillId="0" borderId="0" xfId="0" applyNumberFormat="1" applyFill="1" applyBorder="1" applyAlignment="1"/>
    <xf numFmtId="2" fontId="0" fillId="0" borderId="4" xfId="0" applyNumberFormat="1" applyFill="1" applyBorder="1" applyAlignment="1"/>
    <xf numFmtId="3" fontId="8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2" fontId="0" fillId="0" borderId="0" xfId="0" applyNumberFormat="1"/>
    <xf numFmtId="165" fontId="0" fillId="0" borderId="0" xfId="0" applyNumberFormat="1"/>
    <xf numFmtId="167" fontId="0" fillId="0" borderId="0" xfId="0" applyNumberFormat="1"/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0" fillId="0" borderId="0" xfId="0" applyFont="1" applyBorder="1" applyAlignment="1">
      <alignment horizontal="center"/>
    </xf>
    <xf numFmtId="3" fontId="0" fillId="0" borderId="0" xfId="0" applyNumberFormat="1" applyBorder="1"/>
    <xf numFmtId="166" fontId="0" fillId="0" borderId="0" xfId="0" applyNumberFormat="1" applyFill="1" applyBorder="1" applyAlignment="1"/>
    <xf numFmtId="166" fontId="0" fillId="0" borderId="4" xfId="0" applyNumberFormat="1" applyFill="1" applyBorder="1" applyAlignment="1"/>
    <xf numFmtId="0" fontId="3" fillId="0" borderId="0" xfId="1"/>
    <xf numFmtId="0" fontId="15" fillId="0" borderId="0" xfId="1" applyFont="1"/>
    <xf numFmtId="0" fontId="3" fillId="0" borderId="0" xfId="1" applyAlignment="1"/>
    <xf numFmtId="0" fontId="3" fillId="0" borderId="0" xfId="1" applyAlignment="1">
      <alignment horizontal="center"/>
    </xf>
    <xf numFmtId="0" fontId="3" fillId="0" borderId="0" xfId="1" applyBorder="1" applyAlignment="1">
      <alignment horizontal="center"/>
    </xf>
    <xf numFmtId="0" fontId="3" fillId="0" borderId="0" xfId="1" applyBorder="1"/>
    <xf numFmtId="0" fontId="14" fillId="0" borderId="0" xfId="1" applyFont="1"/>
    <xf numFmtId="0" fontId="14" fillId="0" borderId="0" xfId="1" applyFont="1" applyBorder="1"/>
    <xf numFmtId="165" fontId="3" fillId="0" borderId="0" xfId="1" applyNumberFormat="1"/>
    <xf numFmtId="0" fontId="14" fillId="0" borderId="0" xfId="1" applyFont="1" applyAlignment="1">
      <alignment horizontal="right"/>
    </xf>
    <xf numFmtId="0" fontId="16" fillId="0" borderId="0" xfId="1" applyFont="1" applyBorder="1" applyAlignment="1">
      <alignment horizontal="center"/>
    </xf>
    <xf numFmtId="0" fontId="14" fillId="0" borderId="0" xfId="1" applyFont="1" applyBorder="1" applyAlignment="1">
      <alignment horizontal="right"/>
    </xf>
    <xf numFmtId="164" fontId="3" fillId="0" borderId="0" xfId="1" applyNumberFormat="1"/>
    <xf numFmtId="168" fontId="3" fillId="0" borderId="0" xfId="1" applyNumberFormat="1" applyBorder="1"/>
    <xf numFmtId="2" fontId="3" fillId="0" borderId="0" xfId="1" applyNumberFormat="1" applyBorder="1"/>
    <xf numFmtId="168" fontId="13" fillId="0" borderId="0" xfId="1" applyNumberFormat="1" applyFont="1" applyBorder="1"/>
    <xf numFmtId="2" fontId="13" fillId="0" borderId="0" xfId="1" applyNumberFormat="1" applyFont="1" applyBorder="1"/>
    <xf numFmtId="10" fontId="13" fillId="0" borderId="0" xfId="2" applyNumberFormat="1" applyFont="1" applyBorder="1"/>
    <xf numFmtId="0" fontId="3" fillId="0" borderId="0" xfId="1" applyFont="1"/>
    <xf numFmtId="1" fontId="3" fillId="0" borderId="0" xfId="1" applyNumberFormat="1"/>
    <xf numFmtId="0" fontId="2" fillId="0" borderId="0" xfId="4"/>
    <xf numFmtId="4" fontId="2" fillId="0" borderId="2" xfId="4" applyNumberFormat="1" applyBorder="1"/>
    <xf numFmtId="2" fontId="2" fillId="0" borderId="2" xfId="4" applyNumberFormat="1" applyBorder="1"/>
    <xf numFmtId="169" fontId="2" fillId="0" borderId="9" xfId="4" applyNumberFormat="1" applyBorder="1"/>
    <xf numFmtId="3" fontId="2" fillId="0" borderId="2" xfId="4" applyNumberFormat="1" applyBorder="1"/>
    <xf numFmtId="0" fontId="2" fillId="0" borderId="8" xfId="4" applyBorder="1"/>
    <xf numFmtId="4" fontId="2" fillId="0" borderId="3" xfId="4" applyNumberFormat="1" applyBorder="1"/>
    <xf numFmtId="2" fontId="2" fillId="0" borderId="3" xfId="4" applyNumberFormat="1" applyBorder="1"/>
    <xf numFmtId="169" fontId="2" fillId="0" borderId="11" xfId="4" applyNumberFormat="1" applyBorder="1"/>
    <xf numFmtId="3" fontId="2" fillId="0" borderId="3" xfId="4" applyNumberFormat="1" applyBorder="1"/>
    <xf numFmtId="0" fontId="2" fillId="0" borderId="10" xfId="4" applyBorder="1"/>
    <xf numFmtId="4" fontId="2" fillId="0" borderId="11" xfId="4" applyNumberFormat="1" applyBorder="1"/>
    <xf numFmtId="2" fontId="2" fillId="0" borderId="12" xfId="4" applyNumberFormat="1" applyBorder="1"/>
    <xf numFmtId="169" fontId="2" fillId="0" borderId="0" xfId="4" applyNumberFormat="1" applyBorder="1"/>
    <xf numFmtId="0" fontId="2" fillId="0" borderId="2" xfId="4" applyBorder="1"/>
    <xf numFmtId="0" fontId="2" fillId="0" borderId="3" xfId="4" applyBorder="1"/>
    <xf numFmtId="0" fontId="2" fillId="0" borderId="9" xfId="4" applyBorder="1"/>
    <xf numFmtId="0" fontId="2" fillId="0" borderId="1" xfId="4" applyFill="1" applyBorder="1"/>
    <xf numFmtId="0" fontId="2" fillId="0" borderId="1" xfId="4" applyBorder="1"/>
    <xf numFmtId="0" fontId="20" fillId="0" borderId="0" xfId="4" applyFont="1"/>
    <xf numFmtId="0" fontId="2" fillId="0" borderId="2" xfId="4" applyFill="1" applyBorder="1"/>
    <xf numFmtId="2" fontId="2" fillId="0" borderId="1" xfId="4" applyNumberFormat="1" applyBorder="1"/>
    <xf numFmtId="169" fontId="2" fillId="0" borderId="13" xfId="4" applyNumberFormat="1" applyBorder="1"/>
    <xf numFmtId="4" fontId="2" fillId="0" borderId="9" xfId="4" applyNumberFormat="1" applyBorder="1"/>
    <xf numFmtId="3" fontId="2" fillId="0" borderId="0" xfId="4" applyNumberFormat="1"/>
    <xf numFmtId="4" fontId="2" fillId="0" borderId="0" xfId="4" applyNumberFormat="1"/>
    <xf numFmtId="171" fontId="2" fillId="0" borderId="0" xfId="4" applyNumberFormat="1"/>
    <xf numFmtId="0" fontId="21" fillId="0" borderId="0" xfId="4" applyFont="1" applyAlignment="1">
      <alignment horizontal="center"/>
    </xf>
    <xf numFmtId="0" fontId="22" fillId="0" borderId="0" xfId="4" applyFont="1" applyAlignment="1">
      <alignment horizontal="center"/>
    </xf>
    <xf numFmtId="0" fontId="18" fillId="0" borderId="0" xfId="4" applyFont="1" applyAlignment="1">
      <alignment horizontal="center"/>
    </xf>
    <xf numFmtId="0" fontId="2" fillId="0" borderId="0" xfId="4" applyAlignment="1">
      <alignment horizontal="center"/>
    </xf>
    <xf numFmtId="0" fontId="18" fillId="0" borderId="5" xfId="4" applyFont="1" applyFill="1" applyBorder="1" applyAlignment="1">
      <alignment horizontal="centerContinuous"/>
    </xf>
    <xf numFmtId="0" fontId="2" fillId="0" borderId="0" xfId="4" applyFill="1" applyBorder="1" applyAlignment="1"/>
    <xf numFmtId="0" fontId="2" fillId="0" borderId="4" xfId="4" applyFill="1" applyBorder="1" applyAlignment="1"/>
    <xf numFmtId="0" fontId="18" fillId="0" borderId="5" xfId="4" applyFont="1" applyFill="1" applyBorder="1" applyAlignment="1">
      <alignment horizontal="center"/>
    </xf>
    <xf numFmtId="3" fontId="2" fillId="0" borderId="0" xfId="4" applyNumberFormat="1" applyFill="1" applyBorder="1" applyAlignment="1"/>
    <xf numFmtId="4" fontId="2" fillId="0" borderId="0" xfId="4" applyNumberFormat="1" applyFill="1" applyBorder="1" applyAlignment="1"/>
    <xf numFmtId="172" fontId="2" fillId="0" borderId="4" xfId="4" applyNumberFormat="1" applyFill="1" applyBorder="1" applyAlignment="1"/>
    <xf numFmtId="0" fontId="2" fillId="0" borderId="0" xfId="4" applyBorder="1"/>
    <xf numFmtId="3" fontId="2" fillId="0" borderId="0" xfId="4" applyNumberFormat="1" applyBorder="1"/>
    <xf numFmtId="4" fontId="2" fillId="0" borderId="0" xfId="4" applyNumberFormat="1" applyBorder="1"/>
    <xf numFmtId="165" fontId="2" fillId="0" borderId="0" xfId="4" applyNumberFormat="1" applyFill="1" applyBorder="1" applyAlignment="1"/>
    <xf numFmtId="0" fontId="18" fillId="0" borderId="0" xfId="4" applyFont="1" applyFill="1" applyBorder="1" applyAlignment="1">
      <alignment horizontal="center"/>
    </xf>
    <xf numFmtId="166" fontId="2" fillId="0" borderId="0" xfId="4" applyNumberFormat="1" applyFill="1" applyBorder="1" applyAlignment="1"/>
    <xf numFmtId="173" fontId="2" fillId="0" borderId="0" xfId="4" applyNumberFormat="1" applyFill="1" applyBorder="1" applyAlignment="1"/>
    <xf numFmtId="4" fontId="2" fillId="0" borderId="0" xfId="4" applyNumberFormat="1" applyBorder="1" applyAlignment="1">
      <alignment horizontal="right"/>
    </xf>
    <xf numFmtId="4" fontId="2" fillId="0" borderId="0" xfId="4" applyNumberFormat="1" applyFont="1" applyFill="1" applyBorder="1" applyAlignment="1">
      <alignment horizontal="right"/>
    </xf>
    <xf numFmtId="4" fontId="2" fillId="0" borderId="0" xfId="4" applyNumberFormat="1" applyAlignment="1">
      <alignment horizontal="right"/>
    </xf>
    <xf numFmtId="166" fontId="2" fillId="0" borderId="4" xfId="4" applyNumberFormat="1" applyFill="1" applyBorder="1" applyAlignment="1"/>
    <xf numFmtId="165" fontId="2" fillId="0" borderId="4" xfId="4" applyNumberFormat="1" applyFill="1" applyBorder="1" applyAlignment="1"/>
    <xf numFmtId="0" fontId="2" fillId="0" borderId="0" xfId="4" applyAlignment="1">
      <alignment horizontal="left"/>
    </xf>
    <xf numFmtId="0" fontId="18" fillId="0" borderId="0" xfId="4" applyFont="1" applyFill="1" applyBorder="1" applyAlignment="1">
      <alignment horizontal="centerContinuous"/>
    </xf>
    <xf numFmtId="0" fontId="4" fillId="0" borderId="0" xfId="0" applyFont="1"/>
    <xf numFmtId="0" fontId="24" fillId="0" borderId="0" xfId="5" applyAlignment="1" applyProtection="1"/>
    <xf numFmtId="0" fontId="4" fillId="0" borderId="1" xfId="0" applyFont="1" applyBorder="1"/>
    <xf numFmtId="0" fontId="4" fillId="0" borderId="0" xfId="0" applyFont="1" applyAlignment="1">
      <alignment horizontal="left"/>
    </xf>
    <xf numFmtId="0" fontId="4" fillId="0" borderId="0" xfId="0" applyFont="1" applyFill="1" applyBorder="1" applyAlignment="1"/>
    <xf numFmtId="0" fontId="1" fillId="0" borderId="6" xfId="4" applyFont="1" applyBorder="1"/>
    <xf numFmtId="0" fontId="1" fillId="0" borderId="0" xfId="4" applyFont="1"/>
    <xf numFmtId="0" fontId="1" fillId="0" borderId="7" xfId="4" applyFont="1" applyBorder="1"/>
    <xf numFmtId="0" fontId="1" fillId="0" borderId="1" xfId="4" applyFont="1" applyFill="1" applyBorder="1"/>
    <xf numFmtId="0" fontId="1" fillId="0" borderId="2" xfId="4" applyFont="1" applyBorder="1"/>
    <xf numFmtId="0" fontId="4" fillId="0" borderId="4" xfId="0" applyFont="1" applyFill="1" applyBorder="1" applyAlignment="1"/>
    <xf numFmtId="0" fontId="1" fillId="0" borderId="0" xfId="4" applyFont="1" applyFill="1" applyBorder="1" applyAlignment="1"/>
    <xf numFmtId="0" fontId="1" fillId="0" borderId="4" xfId="4" applyFont="1" applyFill="1" applyBorder="1" applyAlignment="1"/>
  </cellXfs>
  <cellStyles count="6">
    <cellStyle name="Link" xfId="5" builtinId="8"/>
    <cellStyle name="Normal" xfId="0" builtinId="0"/>
    <cellStyle name="Normal 2" xfId="3"/>
    <cellStyle name="Normal 3" xfId="4"/>
    <cellStyle name="Normal_Kap11" xfId="1"/>
    <cellStyle name="Pro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58810068649952"/>
          <c:y val="6.0773480662983423E-2"/>
          <c:w val="0.78489702517162452"/>
          <c:h val="0.75690607734806858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 w="25400">
                  <a:noFill/>
                </a:ln>
              </c:spPr>
            </c:trendlineLbl>
          </c:trendline>
          <c:trendline>
            <c:trendlineType val="linear"/>
            <c:dispRSqr val="0"/>
            <c:dispEq val="0"/>
          </c:trendline>
          <c:xVal>
            <c:numRef>
              <c:f>'Fig 5.1'!$B$6:$B$17</c:f>
              <c:numCache>
                <c:formatCode>#,##0</c:formatCode>
                <c:ptCount val="12"/>
                <c:pt idx="0">
                  <c:v>321</c:v>
                </c:pt>
                <c:pt idx="1">
                  <c:v>1254</c:v>
                </c:pt>
                <c:pt idx="2">
                  <c:v>105</c:v>
                </c:pt>
                <c:pt idx="3">
                  <c:v>156</c:v>
                </c:pt>
                <c:pt idx="4">
                  <c:v>912</c:v>
                </c:pt>
                <c:pt idx="5">
                  <c:v>708</c:v>
                </c:pt>
                <c:pt idx="6">
                  <c:v>1092</c:v>
                </c:pt>
                <c:pt idx="7">
                  <c:v>449</c:v>
                </c:pt>
                <c:pt idx="8">
                  <c:v>884</c:v>
                </c:pt>
                <c:pt idx="9">
                  <c:v>654</c:v>
                </c:pt>
                <c:pt idx="10">
                  <c:v>432</c:v>
                </c:pt>
                <c:pt idx="11">
                  <c:v>534</c:v>
                </c:pt>
              </c:numCache>
            </c:numRef>
          </c:xVal>
          <c:yVal>
            <c:numRef>
              <c:f>'Fig 5.1'!$C$6:$C$17</c:f>
              <c:numCache>
                <c:formatCode>General</c:formatCode>
                <c:ptCount val="12"/>
                <c:pt idx="0">
                  <c:v>22.9</c:v>
                </c:pt>
                <c:pt idx="1">
                  <c:v>97.6</c:v>
                </c:pt>
                <c:pt idx="2">
                  <c:v>14.6</c:v>
                </c:pt>
                <c:pt idx="3">
                  <c:v>15.8</c:v>
                </c:pt>
                <c:pt idx="4">
                  <c:v>73.400000000000006</c:v>
                </c:pt>
                <c:pt idx="5">
                  <c:v>43.3</c:v>
                </c:pt>
                <c:pt idx="6" formatCode="0.0">
                  <c:v>99.2</c:v>
                </c:pt>
                <c:pt idx="7">
                  <c:v>66.400000000000006</c:v>
                </c:pt>
                <c:pt idx="8">
                  <c:v>86.3</c:v>
                </c:pt>
                <c:pt idx="9">
                  <c:v>74.7</c:v>
                </c:pt>
                <c:pt idx="10">
                  <c:v>41.2</c:v>
                </c:pt>
                <c:pt idx="11">
                  <c:v>67.5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980544"/>
        <c:axId val="133982464"/>
      </c:scatterChart>
      <c:valAx>
        <c:axId val="133980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Areal</a:t>
                </a:r>
              </a:p>
            </c:rich>
          </c:tx>
          <c:layout>
            <c:manualLayout>
              <c:xMode val="edge"/>
              <c:yMode val="edge"/>
              <c:x val="0.49427919184520558"/>
              <c:y val="0.892265353623249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33982464"/>
        <c:crosses val="autoZero"/>
        <c:crossBetween val="midCat"/>
      </c:valAx>
      <c:valAx>
        <c:axId val="1339824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Omsætning</a:t>
                </a:r>
              </a:p>
            </c:rich>
          </c:tx>
          <c:layout>
            <c:manualLayout>
              <c:xMode val="edge"/>
              <c:yMode val="edge"/>
              <c:x val="2.4101324543734374E-2"/>
              <c:y val="0.3425416162602316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3398054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/>
    <c:pageMargins b="0.98425196899999956" l="0.78740157499999996" r="0.78740157499999996" t="0.98425196899999956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253018372703429"/>
          <c:y val="5.5948399879775762E-2"/>
          <c:w val="0.81006014873140697"/>
          <c:h val="0.85556058921541878"/>
        </c:manualLayout>
      </c:layout>
      <c:scatterChart>
        <c:scatterStyle val="lineMarker"/>
        <c:varyColors val="0"/>
        <c:ser>
          <c:idx val="0"/>
          <c:order val="0"/>
          <c:tx>
            <c:v> </c:v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'Fig 5.10'!$B$6:$B$17</c:f>
              <c:numCache>
                <c:formatCode>#,##0</c:formatCode>
                <c:ptCount val="12"/>
                <c:pt idx="0">
                  <c:v>321</c:v>
                </c:pt>
                <c:pt idx="1">
                  <c:v>1254</c:v>
                </c:pt>
                <c:pt idx="2">
                  <c:v>105</c:v>
                </c:pt>
                <c:pt idx="3">
                  <c:v>156</c:v>
                </c:pt>
                <c:pt idx="4">
                  <c:v>912</c:v>
                </c:pt>
                <c:pt idx="5">
                  <c:v>708</c:v>
                </c:pt>
                <c:pt idx="6">
                  <c:v>1092</c:v>
                </c:pt>
                <c:pt idx="7">
                  <c:v>449</c:v>
                </c:pt>
                <c:pt idx="8">
                  <c:v>884</c:v>
                </c:pt>
                <c:pt idx="9">
                  <c:v>654</c:v>
                </c:pt>
                <c:pt idx="10">
                  <c:v>432</c:v>
                </c:pt>
                <c:pt idx="11">
                  <c:v>534</c:v>
                </c:pt>
              </c:numCache>
            </c:numRef>
          </c:xVal>
          <c:yVal>
            <c:numRef>
              <c:f>'Fig 5.10'!$E$6:$E$17</c:f>
              <c:numCache>
                <c:formatCode>#,##0.00</c:formatCode>
                <c:ptCount val="12"/>
                <c:pt idx="0">
                  <c:v>-12.480265511966181</c:v>
                </c:pt>
                <c:pt idx="1">
                  <c:v>-8.9472283313760954</c:v>
                </c:pt>
                <c:pt idx="2">
                  <c:v>-4.3043127049002212</c:v>
                </c:pt>
                <c:pt idx="3">
                  <c:v>-6.9944682287907938</c:v>
                </c:pt>
                <c:pt idx="4">
                  <c:v>-7.0603030535216362</c:v>
                </c:pt>
                <c:pt idx="5">
                  <c:v>-21.599680957959364</c:v>
                </c:pt>
                <c:pt idx="6">
                  <c:v>5.0097362739233944</c:v>
                </c:pt>
                <c:pt idx="7">
                  <c:v>21.256206898661404</c:v>
                </c:pt>
                <c:pt idx="8">
                  <c:v>7.9754686066535641</c:v>
                </c:pt>
                <c:pt idx="9">
                  <c:v>13.91930724380714</c:v>
                </c:pt>
                <c:pt idx="10">
                  <c:v>-2.6470745933750734</c:v>
                </c:pt>
                <c:pt idx="11">
                  <c:v>15.872614358843776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678976"/>
        <c:axId val="133689344"/>
      </c:scatterChart>
      <c:valAx>
        <c:axId val="133678976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da-DK"/>
          </a:p>
        </c:txPr>
        <c:crossAx val="133689344"/>
        <c:crosses val="autoZero"/>
        <c:crossBetween val="midCat"/>
      </c:valAx>
      <c:valAx>
        <c:axId val="133689344"/>
        <c:scaling>
          <c:orientation val="minMax"/>
          <c:max val="30"/>
          <c:min val="-30"/>
        </c:scaling>
        <c:delete val="0"/>
        <c:axPos val="l"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da-DK"/>
          </a:p>
        </c:txPr>
        <c:crossAx val="133678976"/>
        <c:crosses val="autoZero"/>
        <c:crossBetween val="midCat"/>
        <c:majorUnit val="10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noFill/>
            </a:ln>
          </c:spPr>
          <c:marker>
            <c:symbol val="circle"/>
            <c:size val="6"/>
            <c:spPr>
              <a:solidFill>
                <a:schemeClr val="tx1"/>
              </a:solidFill>
            </c:spPr>
          </c:marker>
          <c:xVal>
            <c:numRef>
              <c:f>'Fig 5.12'!$H$6:$H$17</c:f>
              <c:numCache>
                <c:formatCode>General</c:formatCode>
                <c:ptCount val="12"/>
                <c:pt idx="0">
                  <c:v>7.6923076923076927E-2</c:v>
                </c:pt>
                <c:pt idx="1">
                  <c:v>0.15384615384615385</c:v>
                </c:pt>
                <c:pt idx="2">
                  <c:v>0.23076923076923078</c:v>
                </c:pt>
                <c:pt idx="3">
                  <c:v>0.30769230769230771</c:v>
                </c:pt>
                <c:pt idx="4">
                  <c:v>0.38461538461538464</c:v>
                </c:pt>
                <c:pt idx="5">
                  <c:v>0.46153846153846156</c:v>
                </c:pt>
                <c:pt idx="6">
                  <c:v>0.53846153846153844</c:v>
                </c:pt>
                <c:pt idx="7">
                  <c:v>0.61538461538461542</c:v>
                </c:pt>
                <c:pt idx="8">
                  <c:v>0.69230769230769229</c:v>
                </c:pt>
                <c:pt idx="9">
                  <c:v>0.76923076923076927</c:v>
                </c:pt>
                <c:pt idx="10">
                  <c:v>0.84615384615384615</c:v>
                </c:pt>
                <c:pt idx="11">
                  <c:v>0.92307692307692313</c:v>
                </c:pt>
              </c:numCache>
            </c:numRef>
          </c:xVal>
          <c:yVal>
            <c:numRef>
              <c:f>'Fig 5.12'!$G$6:$G$17</c:f>
              <c:numCache>
                <c:formatCode>General</c:formatCode>
                <c:ptCount val="12"/>
                <c:pt idx="0">
                  <c:v>-21.599680957959364</c:v>
                </c:pt>
                <c:pt idx="1">
                  <c:v>-12.480265511966181</c:v>
                </c:pt>
                <c:pt idx="2">
                  <c:v>-8.9472283313760954</c:v>
                </c:pt>
                <c:pt idx="3">
                  <c:v>-7.0603030535216362</c:v>
                </c:pt>
                <c:pt idx="4">
                  <c:v>-6.9944682287907938</c:v>
                </c:pt>
                <c:pt idx="5">
                  <c:v>-4.3043127049002212</c:v>
                </c:pt>
                <c:pt idx="6">
                  <c:v>-2.6470745933750734</c:v>
                </c:pt>
                <c:pt idx="7">
                  <c:v>5.0097362739233944</c:v>
                </c:pt>
                <c:pt idx="8">
                  <c:v>7.9754686066535641</c:v>
                </c:pt>
                <c:pt idx="9">
                  <c:v>13.91930724380714</c:v>
                </c:pt>
                <c:pt idx="10">
                  <c:v>15.872614358843776</c:v>
                </c:pt>
                <c:pt idx="11">
                  <c:v>21.256206898661404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937408"/>
        <c:axId val="135955968"/>
      </c:scatterChart>
      <c:valAx>
        <c:axId val="13593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5955968"/>
        <c:crosses val="autoZero"/>
        <c:crossBetween val="midCat"/>
      </c:valAx>
      <c:valAx>
        <c:axId val="1359559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35937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573094686033098E-2"/>
          <c:y val="6.7757009345794414E-2"/>
          <c:w val="0.8650654757768057"/>
          <c:h val="0.8084112149532714"/>
        </c:manualLayout>
      </c:layout>
      <c:scatterChart>
        <c:scatterStyle val="lineMarker"/>
        <c:varyColors val="0"/>
        <c:ser>
          <c:idx val="0"/>
          <c:order val="0"/>
          <c:tx>
            <c:v>Data</c:v>
          </c:tx>
          <c:spPr>
            <a:ln w="25400"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trendline>
            <c:spPr>
              <a:ln w="12700">
                <a:solidFill>
                  <a:sysClr val="windowText" lastClr="000000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-0.37187254241329032"/>
                  <c:y val="0.12549856501582171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/>
                  </a:pPr>
                  <a:endParaRPr lang="da-DK"/>
                </a:p>
              </c:txPr>
            </c:trendlineLbl>
          </c:trendline>
          <c:xVal>
            <c:numRef>
              <c:f>'Fig 5.13'!$B$9:$B$24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xVal>
          <c:yVal>
            <c:numRef>
              <c:f>'Fig 5.13'!$C$9:$C$24</c:f>
              <c:numCache>
                <c:formatCode>General</c:formatCode>
                <c:ptCount val="16"/>
                <c:pt idx="0">
                  <c:v>252</c:v>
                </c:pt>
                <c:pt idx="1">
                  <c:v>280</c:v>
                </c:pt>
                <c:pt idx="2">
                  <c:v>285</c:v>
                </c:pt>
                <c:pt idx="3">
                  <c:v>281</c:v>
                </c:pt>
                <c:pt idx="4">
                  <c:v>299</c:v>
                </c:pt>
                <c:pt idx="5">
                  <c:v>327</c:v>
                </c:pt>
                <c:pt idx="6">
                  <c:v>320</c:v>
                </c:pt>
                <c:pt idx="7">
                  <c:v>333</c:v>
                </c:pt>
                <c:pt idx="8">
                  <c:v>335</c:v>
                </c:pt>
                <c:pt idx="9">
                  <c:v>355</c:v>
                </c:pt>
                <c:pt idx="10">
                  <c:v>348</c:v>
                </c:pt>
                <c:pt idx="11">
                  <c:v>347</c:v>
                </c:pt>
                <c:pt idx="12">
                  <c:v>362</c:v>
                </c:pt>
                <c:pt idx="13">
                  <c:v>375</c:v>
                </c:pt>
                <c:pt idx="14">
                  <c:v>377</c:v>
                </c:pt>
                <c:pt idx="15">
                  <c:v>384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024064"/>
        <c:axId val="136025600"/>
      </c:scatterChart>
      <c:valAx>
        <c:axId val="136024064"/>
        <c:scaling>
          <c:orientation val="minMax"/>
          <c:max val="16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a-DK"/>
          </a:p>
        </c:txPr>
        <c:crossAx val="136025600"/>
        <c:crosses val="autoZero"/>
        <c:crossBetween val="midCat"/>
        <c:majorUnit val="2"/>
      </c:valAx>
      <c:valAx>
        <c:axId val="136025600"/>
        <c:scaling>
          <c:orientation val="minMax"/>
          <c:min val="24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da-DK"/>
          </a:p>
        </c:txPr>
        <c:crossAx val="136024064"/>
        <c:crosses val="autoZero"/>
        <c:crossBetween val="midCat"/>
      </c:valAx>
    </c:plotArea>
    <c:plotVisOnly val="1"/>
    <c:dispBlanksAs val="gap"/>
    <c:showDLblsOverMax val="0"/>
  </c:chart>
  <c:printSettings>
    <c:headerFooter alignWithMargins="0"/>
    <c:pageMargins b="0.78740157499999996" l="0.70000000000000051" r="0.70000000000000051" t="0.7874015749999999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495300</xdr:colOff>
      <xdr:row>7</xdr:row>
      <xdr:rowOff>66675</xdr:rowOff>
    </xdr:from>
    <xdr:to>
      <xdr:col>13</xdr:col>
      <xdr:colOff>295275</xdr:colOff>
      <xdr:row>28</xdr:row>
      <xdr:rowOff>142875</xdr:rowOff>
    </xdr:to>
    <xdr:graphicFrame macro="">
      <xdr:nvGraphicFramePr>
        <xdr:cNvPr id="204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215347</xdr:colOff>
      <xdr:row>0</xdr:row>
      <xdr:rowOff>124240</xdr:rowOff>
    </xdr:from>
    <xdr:to>
      <xdr:col>11</xdr:col>
      <xdr:colOff>215347</xdr:colOff>
      <xdr:row>18</xdr:row>
      <xdr:rowOff>16566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0</xdr:row>
      <xdr:rowOff>85724</xdr:rowOff>
    </xdr:from>
    <xdr:to>
      <xdr:col>14</xdr:col>
      <xdr:colOff>314325</xdr:colOff>
      <xdr:row>17</xdr:row>
      <xdr:rowOff>66674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2</xdr:row>
      <xdr:rowOff>38100</xdr:rowOff>
    </xdr:from>
    <xdr:to>
      <xdr:col>12</xdr:col>
      <xdr:colOff>85725</xdr:colOff>
      <xdr:row>23</xdr:row>
      <xdr:rowOff>114300</xdr:rowOff>
    </xdr:to>
    <xdr:graphicFrame macro="">
      <xdr:nvGraphicFramePr>
        <xdr:cNvPr id="12289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abSelected="1" zoomScale="130" zoomScaleNormal="130" workbookViewId="0">
      <selection activeCell="A2" sqref="A2"/>
    </sheetView>
  </sheetViews>
  <sheetFormatPr defaultColWidth="11.42578125" defaultRowHeight="12.75" x14ac:dyDescent="0.2"/>
  <cols>
    <col min="2" max="2" width="69.5703125" customWidth="1"/>
  </cols>
  <sheetData>
    <row r="1" spans="1:2" x14ac:dyDescent="0.2">
      <c r="A1" s="113" t="s">
        <v>107</v>
      </c>
    </row>
    <row r="3" spans="1:2" x14ac:dyDescent="0.2">
      <c r="B3" s="114" t="s">
        <v>68</v>
      </c>
    </row>
    <row r="5" spans="1:2" x14ac:dyDescent="0.2">
      <c r="B5" s="114" t="s">
        <v>74</v>
      </c>
    </row>
    <row r="7" spans="1:2" x14ac:dyDescent="0.2">
      <c r="B7" s="114" t="s">
        <v>75</v>
      </c>
    </row>
    <row r="9" spans="1:2" x14ac:dyDescent="0.2">
      <c r="B9" s="114" t="s">
        <v>73</v>
      </c>
    </row>
    <row r="11" spans="1:2" x14ac:dyDescent="0.2">
      <c r="B11" s="114" t="s">
        <v>69</v>
      </c>
    </row>
    <row r="13" spans="1:2" x14ac:dyDescent="0.2">
      <c r="B13" s="114" t="s">
        <v>70</v>
      </c>
    </row>
    <row r="15" spans="1:2" x14ac:dyDescent="0.2">
      <c r="B15" s="114" t="s">
        <v>71</v>
      </c>
    </row>
    <row r="17" spans="2:2" x14ac:dyDescent="0.2">
      <c r="B17" s="114" t="s">
        <v>72</v>
      </c>
    </row>
    <row r="21" spans="2:2" x14ac:dyDescent="0.2">
      <c r="B21" s="113"/>
    </row>
  </sheetData>
  <hyperlinks>
    <hyperlink ref="B3" location="'Fig 5.1'!A1" tooltip="Gå til arket &quot;Fig 5.1&quot;" display="Kapittel 5.1 - 5.3, enkel lneær regresjon"/>
    <hyperlink ref="B5" location="'Fig 5.10'!A1" tooltip="Gå til arket &quot;Fig 5.10&quot;" display="Kapittel 5.4, residualplott for tabell 5.1"/>
    <hyperlink ref="B7" location="'Fig 5.12'!A1" tooltip="Gå til arket &quot;Fig 5.12&quot;" display="Kapittel 5.4, residualplott ved heteroskedastisitet"/>
    <hyperlink ref="B9" location="'Fig 5.13'!A1" tooltip="Gå til arket &quot;Fig 5.13&quot;" display="Kapittel 5.5, Prediksjon"/>
    <hyperlink ref="B11" location="'Fig 5.14'!A1" tooltip="Gå til arket &quot;Fig 5.14&quot;" display="Kapittel 5.6, multippel lineær regresjon, figur 5.14"/>
    <hyperlink ref="B13" location="'Fig 5.15'!A1" tooltip="Gå til arket &quot;Fig 5.15&quot;" display="Kapittel 5.7, multippel lineær regresjon, figur 5.15"/>
    <hyperlink ref="B15" location="'Fig 5.16'!A1" tooltip="Gå til arket &quot;Fig 5.16&quot;" display="Kapittel 5.12, multippel lineær regresjon med interaksjon, figur 5.16"/>
    <hyperlink ref="B17" location="'Fig 5.17'!A1" tooltip="Gå til arket &quot;Fig 5.17&quot;" display="Kapittel 5.12, multippel lineær regresjon med interaksjon, eksempel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zoomScale="110" zoomScaleNormal="110" workbookViewId="0">
      <selection activeCell="H13" sqref="H13"/>
    </sheetView>
  </sheetViews>
  <sheetFormatPr defaultColWidth="11.42578125" defaultRowHeight="12.75" x14ac:dyDescent="0.2"/>
  <cols>
    <col min="1" max="1" width="10" customWidth="1"/>
    <col min="2" max="2" width="9.28515625" customWidth="1"/>
    <col min="3" max="3" width="10.140625" customWidth="1"/>
    <col min="4" max="4" width="10" customWidth="1"/>
    <col min="5" max="5" width="11.28515625" customWidth="1"/>
    <col min="6" max="6" width="10.28515625" customWidth="1"/>
    <col min="7" max="7" width="16.28515625" customWidth="1"/>
    <col min="11" max="11" width="15.5703125" customWidth="1"/>
    <col min="12" max="12" width="13.42578125" customWidth="1"/>
    <col min="13" max="13" width="12.5703125" bestFit="1" customWidth="1"/>
    <col min="14" max="14" width="12.5703125" customWidth="1"/>
    <col min="15" max="15" width="13.42578125" customWidth="1"/>
  </cols>
  <sheetData>
    <row r="1" spans="1:8" x14ac:dyDescent="0.2">
      <c r="A1" s="20" t="s">
        <v>65</v>
      </c>
      <c r="C1" s="114" t="s">
        <v>76</v>
      </c>
    </row>
    <row r="3" spans="1:8" ht="15.75" x14ac:dyDescent="0.3">
      <c r="E3" s="9" t="s">
        <v>3</v>
      </c>
      <c r="F3" s="9" t="s">
        <v>4</v>
      </c>
      <c r="G3" s="9" t="s">
        <v>5</v>
      </c>
    </row>
    <row r="4" spans="1:8" x14ac:dyDescent="0.2">
      <c r="A4" s="115" t="s">
        <v>77</v>
      </c>
      <c r="B4" s="1" t="s">
        <v>1</v>
      </c>
      <c r="C4" s="115" t="s">
        <v>78</v>
      </c>
      <c r="E4" s="18">
        <f>STDEV(B6:B17)</f>
        <v>360.57944738821141</v>
      </c>
      <c r="F4" s="18">
        <f>STDEV(C6:C17)</f>
        <v>30.352658263097201</v>
      </c>
      <c r="G4" s="18">
        <f>(12/11)*COVAR(B6:B17,C6:C17)</f>
        <v>9917.4204545454559</v>
      </c>
      <c r="H4" s="113" t="s">
        <v>110</v>
      </c>
    </row>
    <row r="5" spans="1:8" ht="14.25" x14ac:dyDescent="0.2">
      <c r="A5" s="2"/>
      <c r="B5" s="2" t="s">
        <v>2</v>
      </c>
      <c r="C5" s="2" t="s">
        <v>0</v>
      </c>
      <c r="E5" s="18">
        <f>B39</f>
        <v>360.57944738821129</v>
      </c>
      <c r="F5" s="18">
        <f>C39</f>
        <v>30.352658263097215</v>
      </c>
      <c r="G5" s="18">
        <f>D37</f>
        <v>9917.4204545454559</v>
      </c>
      <c r="H5" s="113" t="s">
        <v>111</v>
      </c>
    </row>
    <row r="6" spans="1:8" x14ac:dyDescent="0.2">
      <c r="A6" s="1">
        <v>1</v>
      </c>
      <c r="B6" s="4">
        <v>321</v>
      </c>
      <c r="C6" s="1">
        <v>22.9</v>
      </c>
      <c r="E6" s="116" t="s">
        <v>79</v>
      </c>
      <c r="F6" s="11"/>
      <c r="G6" s="10"/>
    </row>
    <row r="7" spans="1:8" x14ac:dyDescent="0.2">
      <c r="A7" s="3">
        <v>2</v>
      </c>
      <c r="B7" s="5">
        <v>1254</v>
      </c>
      <c r="C7" s="3">
        <v>97.6</v>
      </c>
      <c r="E7" s="19">
        <f>G4/(E4*F4)</f>
        <v>0.90615194027537038</v>
      </c>
      <c r="F7" s="11"/>
      <c r="G7" s="11"/>
    </row>
    <row r="8" spans="1:8" x14ac:dyDescent="0.2">
      <c r="A8" s="3">
        <v>3</v>
      </c>
      <c r="B8" s="5">
        <v>105</v>
      </c>
      <c r="C8" s="3">
        <v>14.6</v>
      </c>
      <c r="E8" s="19">
        <f>G5/(E5*F5)</f>
        <v>0.90615194027537016</v>
      </c>
      <c r="F8" s="11"/>
      <c r="G8" s="11"/>
    </row>
    <row r="9" spans="1:8" x14ac:dyDescent="0.2">
      <c r="A9" s="3">
        <v>4</v>
      </c>
      <c r="B9" s="5">
        <v>156</v>
      </c>
      <c r="C9" s="3">
        <v>15.8</v>
      </c>
      <c r="E9" s="19">
        <f>CORREL(B6:B17,C6:C17)</f>
        <v>0.90615194027537038</v>
      </c>
      <c r="F9" s="12"/>
      <c r="G9" s="11"/>
    </row>
    <row r="10" spans="1:8" x14ac:dyDescent="0.2">
      <c r="A10" s="3">
        <v>5</v>
      </c>
      <c r="B10" s="5">
        <v>912</v>
      </c>
      <c r="C10" s="3">
        <v>73.400000000000006</v>
      </c>
      <c r="E10" s="11"/>
      <c r="F10" s="11"/>
      <c r="G10" s="11"/>
    </row>
    <row r="11" spans="1:8" x14ac:dyDescent="0.2">
      <c r="A11" s="3">
        <v>6</v>
      </c>
      <c r="B11" s="5">
        <v>708</v>
      </c>
      <c r="C11" s="3">
        <v>43.3</v>
      </c>
      <c r="E11" s="11"/>
      <c r="F11" s="11"/>
      <c r="G11" s="11"/>
    </row>
    <row r="12" spans="1:8" x14ac:dyDescent="0.2">
      <c r="A12" s="3">
        <v>7</v>
      </c>
      <c r="B12" s="5">
        <v>1092</v>
      </c>
      <c r="C12" s="7">
        <v>99.2</v>
      </c>
      <c r="E12" s="116" t="s">
        <v>80</v>
      </c>
      <c r="F12" s="11"/>
      <c r="G12" s="11"/>
    </row>
    <row r="13" spans="1:8" x14ac:dyDescent="0.2">
      <c r="A13" s="3">
        <v>8</v>
      </c>
      <c r="B13" s="5">
        <v>449</v>
      </c>
      <c r="C13" s="3">
        <v>66.400000000000006</v>
      </c>
      <c r="E13" s="11"/>
      <c r="F13" s="11"/>
      <c r="G13" s="11"/>
    </row>
    <row r="14" spans="1:8" x14ac:dyDescent="0.2">
      <c r="A14" s="3">
        <v>9</v>
      </c>
      <c r="B14" s="5">
        <v>884</v>
      </c>
      <c r="C14" s="3">
        <v>86.3</v>
      </c>
      <c r="E14" s="113" t="s">
        <v>81</v>
      </c>
      <c r="F14" s="19">
        <f>SLOPE(C6:C17,B6:B17)</f>
        <v>7.6277559291972025E-2</v>
      </c>
      <c r="G14" s="11"/>
    </row>
    <row r="15" spans="1:8" x14ac:dyDescent="0.2">
      <c r="A15" s="3">
        <v>10</v>
      </c>
      <c r="B15" s="5">
        <v>654</v>
      </c>
      <c r="C15" s="3">
        <v>74.7</v>
      </c>
      <c r="E15" s="113" t="s">
        <v>84</v>
      </c>
      <c r="F15" s="19">
        <f>INTERCEPT(C6:C17,B6:B17)</f>
        <v>10.895168979243159</v>
      </c>
      <c r="G15" s="11"/>
    </row>
    <row r="16" spans="1:8" x14ac:dyDescent="0.2">
      <c r="A16" s="3">
        <v>11</v>
      </c>
      <c r="B16" s="5">
        <v>432</v>
      </c>
      <c r="C16" s="3">
        <v>41.2</v>
      </c>
      <c r="F16" s="11"/>
      <c r="G16" s="11"/>
    </row>
    <row r="17" spans="1:8" x14ac:dyDescent="0.2">
      <c r="A17" s="2">
        <v>12</v>
      </c>
      <c r="B17" s="6">
        <v>534</v>
      </c>
      <c r="C17" s="2">
        <v>67.5</v>
      </c>
    </row>
    <row r="19" spans="1:8" x14ac:dyDescent="0.2">
      <c r="A19" s="8" t="s">
        <v>6</v>
      </c>
      <c r="B19" s="15">
        <f>AVERAGE(B6:B17)</f>
        <v>625.08333333333337</v>
      </c>
      <c r="C19" s="15">
        <f>AVERAGE(C6:C17)</f>
        <v>58.57500000000001</v>
      </c>
    </row>
    <row r="22" spans="1:8" ht="15.75" x14ac:dyDescent="0.3">
      <c r="B22" s="8" t="s">
        <v>8</v>
      </c>
      <c r="C22" s="8" t="s">
        <v>9</v>
      </c>
      <c r="D22" s="8" t="s">
        <v>10</v>
      </c>
    </row>
    <row r="23" spans="1:8" x14ac:dyDescent="0.2">
      <c r="A23">
        <v>1</v>
      </c>
      <c r="B23" s="13">
        <f t="shared" ref="B23:B34" si="0">(B6-$B$19)^2</f>
        <v>92466.673611111139</v>
      </c>
      <c r="C23" s="13">
        <f t="shared" ref="C23:C34" si="1">(C6-$C$19)^2</f>
        <v>1272.7056250000007</v>
      </c>
      <c r="D23" s="14">
        <f t="shared" ref="D23:D34" si="2">(B6-$B$19)*(C6-$C$19)</f>
        <v>10848.172916666672</v>
      </c>
    </row>
    <row r="24" spans="1:8" x14ac:dyDescent="0.2">
      <c r="A24">
        <v>2</v>
      </c>
      <c r="B24" s="13">
        <f t="shared" si="0"/>
        <v>395536.17361111107</v>
      </c>
      <c r="C24" s="13">
        <f t="shared" si="1"/>
        <v>1522.9506249999988</v>
      </c>
      <c r="D24" s="14">
        <f t="shared" si="2"/>
        <v>24543.472916666655</v>
      </c>
      <c r="G24" s="116" t="s">
        <v>108</v>
      </c>
    </row>
    <row r="25" spans="1:8" x14ac:dyDescent="0.2">
      <c r="A25">
        <v>3</v>
      </c>
      <c r="B25" s="13">
        <f t="shared" si="0"/>
        <v>270486.67361111112</v>
      </c>
      <c r="C25" s="13">
        <f t="shared" si="1"/>
        <v>1933.8006250000008</v>
      </c>
      <c r="D25" s="14">
        <f t="shared" si="2"/>
        <v>22870.664583333339</v>
      </c>
      <c r="G25" s="113" t="s">
        <v>109</v>
      </c>
    </row>
    <row r="26" spans="1:8" ht="13.5" thickBot="1" x14ac:dyDescent="0.25">
      <c r="A26">
        <v>4</v>
      </c>
      <c r="B26" s="13">
        <f t="shared" si="0"/>
        <v>220039.17361111115</v>
      </c>
      <c r="C26" s="13">
        <f t="shared" si="1"/>
        <v>1829.7006250000004</v>
      </c>
      <c r="D26" s="14">
        <f t="shared" si="2"/>
        <v>20065.039583333339</v>
      </c>
    </row>
    <row r="27" spans="1:8" x14ac:dyDescent="0.2">
      <c r="A27">
        <v>5</v>
      </c>
      <c r="B27" s="13">
        <f t="shared" si="0"/>
        <v>82321.173611111095</v>
      </c>
      <c r="C27" s="13">
        <f t="shared" si="1"/>
        <v>219.78062499999987</v>
      </c>
      <c r="D27" s="14">
        <f t="shared" si="2"/>
        <v>4253.5395833333314</v>
      </c>
      <c r="G27" s="24" t="s">
        <v>83</v>
      </c>
      <c r="H27" s="24"/>
    </row>
    <row r="28" spans="1:8" x14ac:dyDescent="0.2">
      <c r="A28">
        <v>6</v>
      </c>
      <c r="B28" s="13">
        <f t="shared" si="0"/>
        <v>6875.1736111111049</v>
      </c>
      <c r="C28" s="13">
        <f t="shared" si="1"/>
        <v>233.3256250000004</v>
      </c>
      <c r="D28" s="14">
        <f t="shared" si="2"/>
        <v>-1266.5520833333337</v>
      </c>
      <c r="G28" s="21" t="s">
        <v>12</v>
      </c>
      <c r="H28" s="25">
        <v>0.90615194027536983</v>
      </c>
    </row>
    <row r="29" spans="1:8" x14ac:dyDescent="0.2">
      <c r="A29">
        <v>7</v>
      </c>
      <c r="B29" s="13">
        <f t="shared" si="0"/>
        <v>218011.17361111107</v>
      </c>
      <c r="C29" s="13">
        <f t="shared" si="1"/>
        <v>1650.3906249999993</v>
      </c>
      <c r="D29" s="14">
        <f t="shared" si="2"/>
        <v>18968.489583333328</v>
      </c>
      <c r="G29" s="21" t="s">
        <v>13</v>
      </c>
      <c r="H29" s="25">
        <v>0.82111133886481746</v>
      </c>
    </row>
    <row r="30" spans="1:8" x14ac:dyDescent="0.2">
      <c r="A30">
        <v>8</v>
      </c>
      <c r="B30" s="13">
        <f t="shared" si="0"/>
        <v>31005.340277777792</v>
      </c>
      <c r="C30" s="13">
        <f t="shared" si="1"/>
        <v>61.230624999999932</v>
      </c>
      <c r="D30" s="14">
        <f t="shared" si="2"/>
        <v>-1377.852083333333</v>
      </c>
      <c r="G30" s="21" t="s">
        <v>14</v>
      </c>
      <c r="H30" s="25">
        <v>0.80322247275129921</v>
      </c>
    </row>
    <row r="31" spans="1:8" x14ac:dyDescent="0.2">
      <c r="A31">
        <v>9</v>
      </c>
      <c r="B31" s="13">
        <f t="shared" si="0"/>
        <v>67037.840277777752</v>
      </c>
      <c r="C31" s="13">
        <f t="shared" si="1"/>
        <v>768.67562499999929</v>
      </c>
      <c r="D31" s="14">
        <f t="shared" si="2"/>
        <v>7178.4645833333288</v>
      </c>
      <c r="G31" s="21" t="s">
        <v>88</v>
      </c>
      <c r="H31" s="25">
        <v>13.464321764593002</v>
      </c>
    </row>
    <row r="32" spans="1:8" ht="13.5" thickBot="1" x14ac:dyDescent="0.25">
      <c r="A32">
        <v>10</v>
      </c>
      <c r="B32" s="13">
        <f t="shared" si="0"/>
        <v>836.17361111110893</v>
      </c>
      <c r="C32" s="13">
        <f t="shared" si="1"/>
        <v>260.01562499999977</v>
      </c>
      <c r="D32" s="14">
        <f t="shared" si="2"/>
        <v>466.2812499999992</v>
      </c>
      <c r="G32" s="22" t="s">
        <v>101</v>
      </c>
      <c r="H32" s="22">
        <v>12</v>
      </c>
    </row>
    <row r="33" spans="1:15" x14ac:dyDescent="0.2">
      <c r="A33">
        <v>11</v>
      </c>
      <c r="B33" s="13">
        <f t="shared" si="0"/>
        <v>37281.173611111124</v>
      </c>
      <c r="C33" s="13">
        <f t="shared" si="1"/>
        <v>301.89062500000023</v>
      </c>
      <c r="D33" s="14">
        <f t="shared" si="2"/>
        <v>3354.8229166666688</v>
      </c>
    </row>
    <row r="34" spans="1:15" ht="13.5" thickBot="1" x14ac:dyDescent="0.25">
      <c r="A34">
        <v>12</v>
      </c>
      <c r="B34" s="13">
        <f t="shared" si="0"/>
        <v>8296.1736111111186</v>
      </c>
      <c r="C34" s="13">
        <f t="shared" si="1"/>
        <v>79.655624999999816</v>
      </c>
      <c r="D34" s="14">
        <f t="shared" si="2"/>
        <v>-812.91874999999948</v>
      </c>
      <c r="G34" t="s">
        <v>15</v>
      </c>
    </row>
    <row r="35" spans="1:15" x14ac:dyDescent="0.2">
      <c r="G35" s="23"/>
      <c r="H35" s="23" t="s">
        <v>18</v>
      </c>
      <c r="I35" s="23" t="s">
        <v>19</v>
      </c>
      <c r="J35" s="23" t="s">
        <v>20</v>
      </c>
      <c r="K35" s="23" t="s">
        <v>21</v>
      </c>
      <c r="L35" s="23" t="s">
        <v>22</v>
      </c>
    </row>
    <row r="36" spans="1:15" x14ac:dyDescent="0.2">
      <c r="A36" s="8" t="s">
        <v>7</v>
      </c>
      <c r="B36" s="13">
        <f>SUM(B23:B34)</f>
        <v>1430192.916666666</v>
      </c>
      <c r="C36" s="13">
        <f>SUM(C23:C34)</f>
        <v>10134.122499999999</v>
      </c>
      <c r="D36" s="13">
        <f>SUM(D23:D34)</f>
        <v>109091.62500000001</v>
      </c>
      <c r="G36" s="117" t="s">
        <v>87</v>
      </c>
      <c r="H36" s="21">
        <v>1</v>
      </c>
      <c r="I36" s="27">
        <v>8321.2428941950711</v>
      </c>
      <c r="J36" s="27">
        <v>8321.2428941950711</v>
      </c>
      <c r="K36" s="27">
        <v>45.900692288390516</v>
      </c>
      <c r="L36" s="27">
        <v>4.8888611740827343E-5</v>
      </c>
    </row>
    <row r="37" spans="1:15" x14ac:dyDescent="0.2">
      <c r="A37" s="113" t="s">
        <v>86</v>
      </c>
      <c r="B37" s="13">
        <f>B36/11</f>
        <v>130017.53787878783</v>
      </c>
      <c r="C37" s="13">
        <f>C36/11</f>
        <v>921.28386363636355</v>
      </c>
      <c r="D37" s="17">
        <f>D36/11</f>
        <v>9917.4204545454559</v>
      </c>
      <c r="G37" s="21" t="s">
        <v>16</v>
      </c>
      <c r="H37" s="21">
        <v>10</v>
      </c>
      <c r="I37" s="27">
        <v>1812.8796058049284</v>
      </c>
      <c r="J37" s="27">
        <v>181.28796058049284</v>
      </c>
      <c r="K37" s="27"/>
      <c r="L37" s="27"/>
    </row>
    <row r="38" spans="1:15" ht="13.5" thickBot="1" x14ac:dyDescent="0.25">
      <c r="B38" s="13"/>
      <c r="C38" s="13"/>
      <c r="G38" s="22" t="s">
        <v>17</v>
      </c>
      <c r="H38" s="22">
        <v>11</v>
      </c>
      <c r="I38" s="28">
        <v>10134.122499999999</v>
      </c>
      <c r="J38" s="28"/>
      <c r="K38" s="28"/>
      <c r="L38" s="28"/>
    </row>
    <row r="39" spans="1:15" ht="13.5" thickBot="1" x14ac:dyDescent="0.25">
      <c r="A39" s="113" t="s">
        <v>85</v>
      </c>
      <c r="B39" s="16">
        <f>SQRT(B37)</f>
        <v>360.57944738821129</v>
      </c>
      <c r="C39" s="16">
        <f>SQRT(C37)</f>
        <v>30.352658263097215</v>
      </c>
    </row>
    <row r="40" spans="1:15" x14ac:dyDescent="0.2">
      <c r="B40" s="13"/>
      <c r="C40" s="13"/>
      <c r="G40" s="23"/>
      <c r="H40" s="23" t="s">
        <v>89</v>
      </c>
      <c r="I40" s="23" t="s">
        <v>88</v>
      </c>
      <c r="J40" s="23" t="s">
        <v>23</v>
      </c>
      <c r="K40" s="23" t="s">
        <v>90</v>
      </c>
      <c r="L40" s="23" t="s">
        <v>24</v>
      </c>
      <c r="M40" s="23" t="s">
        <v>25</v>
      </c>
      <c r="N40" s="23" t="s">
        <v>91</v>
      </c>
      <c r="O40" s="23" t="s">
        <v>26</v>
      </c>
    </row>
    <row r="41" spans="1:15" x14ac:dyDescent="0.2">
      <c r="A41" s="11"/>
      <c r="B41" s="29"/>
      <c r="C41" s="29"/>
      <c r="D41" s="12"/>
      <c r="G41" s="21" t="s">
        <v>84</v>
      </c>
      <c r="H41" s="25">
        <v>10.895168979243202</v>
      </c>
      <c r="I41" s="39">
        <v>8.0396057303922959</v>
      </c>
      <c r="J41" s="25">
        <v>1.3551869761543105</v>
      </c>
      <c r="K41" s="25">
        <v>0.20517698054084565</v>
      </c>
      <c r="L41" s="25">
        <v>-7.0181888264334642</v>
      </c>
      <c r="M41" s="25">
        <v>28.808526784919867</v>
      </c>
      <c r="N41" s="25">
        <v>-7.0181888264334642</v>
      </c>
      <c r="O41" s="25">
        <v>28.808526784919867</v>
      </c>
    </row>
    <row r="42" spans="1:15" ht="13.5" thickBot="1" x14ac:dyDescent="0.25">
      <c r="A42" s="11"/>
      <c r="B42" s="30"/>
      <c r="C42" s="11"/>
      <c r="D42" s="30"/>
      <c r="G42" s="22" t="s">
        <v>27</v>
      </c>
      <c r="H42" s="26">
        <v>7.6277559291971955E-2</v>
      </c>
      <c r="I42" s="40">
        <v>1.125867208593101E-2</v>
      </c>
      <c r="J42" s="26">
        <v>6.7750049659310561</v>
      </c>
      <c r="K42" s="26">
        <v>4.8888611740827628E-5</v>
      </c>
      <c r="L42" s="26">
        <v>5.11916747031732E-2</v>
      </c>
      <c r="M42" s="26">
        <v>0.1013634438807707</v>
      </c>
      <c r="N42" s="26">
        <v>5.11916747031732E-2</v>
      </c>
      <c r="O42" s="26">
        <v>0.1013634438807707</v>
      </c>
    </row>
    <row r="43" spans="1:15" x14ac:dyDescent="0.2">
      <c r="A43" s="11"/>
      <c r="B43" s="30"/>
      <c r="C43" s="11"/>
      <c r="D43" s="30"/>
    </row>
    <row r="44" spans="1:15" x14ac:dyDescent="0.2">
      <c r="A44" s="11"/>
      <c r="B44" s="30"/>
      <c r="C44" s="11"/>
      <c r="D44" s="30"/>
    </row>
    <row r="45" spans="1:15" x14ac:dyDescent="0.2">
      <c r="A45" s="11"/>
      <c r="B45" s="30"/>
      <c r="C45" s="11"/>
      <c r="D45" s="30"/>
    </row>
    <row r="46" spans="1:15" x14ac:dyDescent="0.2">
      <c r="A46" s="11"/>
      <c r="B46" s="30"/>
      <c r="C46" s="11"/>
      <c r="D46" s="30"/>
      <c r="F46" s="8"/>
      <c r="G46" s="8"/>
    </row>
    <row r="47" spans="1:15" x14ac:dyDescent="0.2">
      <c r="A47" s="11"/>
      <c r="B47" s="30"/>
      <c r="C47" s="11"/>
      <c r="D47" s="30"/>
      <c r="F47" s="31"/>
      <c r="G47" s="31"/>
    </row>
    <row r="48" spans="1:15" x14ac:dyDescent="0.2">
      <c r="A48" s="11"/>
      <c r="B48" s="30"/>
      <c r="C48" s="11"/>
      <c r="D48" s="30"/>
    </row>
    <row r="49" spans="1:7" x14ac:dyDescent="0.2">
      <c r="A49" s="11"/>
      <c r="B49" s="30"/>
      <c r="C49" s="11"/>
      <c r="D49" s="30"/>
      <c r="G49" s="32"/>
    </row>
    <row r="50" spans="1:7" x14ac:dyDescent="0.2">
      <c r="A50" s="11"/>
      <c r="B50" s="30"/>
      <c r="C50" s="11"/>
      <c r="D50" s="30"/>
      <c r="F50" s="33"/>
      <c r="G50" s="33"/>
    </row>
    <row r="51" spans="1:7" x14ac:dyDescent="0.2">
      <c r="A51" s="11"/>
      <c r="B51" s="30"/>
      <c r="C51" s="11"/>
      <c r="D51" s="30"/>
    </row>
    <row r="52" spans="1:7" x14ac:dyDescent="0.2">
      <c r="A52" s="11"/>
      <c r="B52" s="30"/>
      <c r="C52" s="11"/>
      <c r="D52" s="30"/>
    </row>
    <row r="53" spans="1:7" x14ac:dyDescent="0.2">
      <c r="A53" s="11"/>
      <c r="B53" s="34"/>
      <c r="C53" s="35"/>
      <c r="D53" s="34"/>
      <c r="E53" s="36"/>
    </row>
    <row r="54" spans="1:7" x14ac:dyDescent="0.2">
      <c r="A54" s="11"/>
      <c r="B54" s="34"/>
      <c r="C54" s="37"/>
      <c r="D54" s="37"/>
      <c r="E54" s="36"/>
    </row>
    <row r="55" spans="1:7" x14ac:dyDescent="0.2">
      <c r="B55" s="38"/>
      <c r="C55" s="36"/>
      <c r="D55" s="36"/>
      <c r="E55" s="36"/>
    </row>
    <row r="56" spans="1:7" x14ac:dyDescent="0.2">
      <c r="B56" s="36"/>
      <c r="C56" s="36"/>
      <c r="D56" s="36"/>
      <c r="E56" s="36"/>
    </row>
  </sheetData>
  <phoneticPr fontId="7" type="noConversion"/>
  <hyperlinks>
    <hyperlink ref="C1" location="Meny!A1" tooltip="Gå til arket &quot;Meny&quot;" display="Hovedmeny"/>
  </hyperlinks>
  <pageMargins left="0.78740157499999996" right="0.78740157499999996" top="0.984251969" bottom="0.98425196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>
      <selection activeCell="D5" sqref="D5"/>
    </sheetView>
  </sheetViews>
  <sheetFormatPr defaultColWidth="11.42578125" defaultRowHeight="15" x14ac:dyDescent="0.25"/>
  <cols>
    <col min="1" max="3" width="11.42578125" style="61"/>
    <col min="4" max="4" width="11.85546875" style="61" customWidth="1"/>
    <col min="5" max="16384" width="11.42578125" style="61"/>
  </cols>
  <sheetData>
    <row r="1" spans="1:5" x14ac:dyDescent="0.25">
      <c r="A1" s="80" t="s">
        <v>44</v>
      </c>
      <c r="C1" s="114" t="s">
        <v>76</v>
      </c>
    </row>
    <row r="4" spans="1:5" x14ac:dyDescent="0.25">
      <c r="A4" s="118" t="s">
        <v>77</v>
      </c>
      <c r="B4" s="79" t="s">
        <v>1</v>
      </c>
      <c r="C4" s="120" t="s">
        <v>78</v>
      </c>
      <c r="D4" s="121" t="s">
        <v>93</v>
      </c>
      <c r="E4" s="78" t="s">
        <v>16</v>
      </c>
    </row>
    <row r="5" spans="1:5" ht="18" thickBot="1" x14ac:dyDescent="0.3">
      <c r="A5" s="66"/>
      <c r="B5" s="75" t="s">
        <v>43</v>
      </c>
      <c r="C5" s="77" t="s">
        <v>42</v>
      </c>
      <c r="D5" s="76" t="s">
        <v>41</v>
      </c>
      <c r="E5" s="75"/>
    </row>
    <row r="6" spans="1:5" ht="15.75" thickBot="1" x14ac:dyDescent="0.3">
      <c r="A6" s="71">
        <v>1</v>
      </c>
      <c r="B6" s="70">
        <v>321</v>
      </c>
      <c r="C6" s="74">
        <v>22.9</v>
      </c>
      <c r="D6" s="73">
        <f t="shared" ref="D6:D17" si="0">$B$19*B6+$B$20</f>
        <v>35.380265511966179</v>
      </c>
      <c r="E6" s="72">
        <f t="shared" ref="E6:E17" si="1">C6-D6</f>
        <v>-12.480265511966181</v>
      </c>
    </row>
    <row r="7" spans="1:5" x14ac:dyDescent="0.25">
      <c r="A7" s="71">
        <v>2</v>
      </c>
      <c r="B7" s="70">
        <v>1254</v>
      </c>
      <c r="C7" s="69">
        <v>97.6</v>
      </c>
      <c r="D7" s="68">
        <f t="shared" si="0"/>
        <v>106.54722833137609</v>
      </c>
      <c r="E7" s="67">
        <f t="shared" si="1"/>
        <v>-8.9472283313760954</v>
      </c>
    </row>
    <row r="8" spans="1:5" x14ac:dyDescent="0.25">
      <c r="A8" s="71">
        <v>3</v>
      </c>
      <c r="B8" s="70">
        <v>105</v>
      </c>
      <c r="C8" s="69">
        <v>14.6</v>
      </c>
      <c r="D8" s="68">
        <f t="shared" si="0"/>
        <v>18.904312704900221</v>
      </c>
      <c r="E8" s="67">
        <f t="shared" si="1"/>
        <v>-4.3043127049002212</v>
      </c>
    </row>
    <row r="9" spans="1:5" x14ac:dyDescent="0.25">
      <c r="A9" s="71">
        <v>4</v>
      </c>
      <c r="B9" s="70">
        <v>156</v>
      </c>
      <c r="C9" s="69">
        <v>15.8</v>
      </c>
      <c r="D9" s="68">
        <f t="shared" si="0"/>
        <v>22.794468228790794</v>
      </c>
      <c r="E9" s="67">
        <f t="shared" si="1"/>
        <v>-6.9944682287907938</v>
      </c>
    </row>
    <row r="10" spans="1:5" x14ac:dyDescent="0.25">
      <c r="A10" s="71">
        <v>5</v>
      </c>
      <c r="B10" s="70">
        <v>912</v>
      </c>
      <c r="C10" s="69">
        <v>73.400000000000006</v>
      </c>
      <c r="D10" s="68">
        <f t="shared" si="0"/>
        <v>80.460303053521642</v>
      </c>
      <c r="E10" s="67">
        <f t="shared" si="1"/>
        <v>-7.0603030535216362</v>
      </c>
    </row>
    <row r="11" spans="1:5" x14ac:dyDescent="0.25">
      <c r="A11" s="71">
        <v>6</v>
      </c>
      <c r="B11" s="70">
        <v>708</v>
      </c>
      <c r="C11" s="69">
        <v>43.3</v>
      </c>
      <c r="D11" s="68">
        <f t="shared" si="0"/>
        <v>64.899680957959362</v>
      </c>
      <c r="E11" s="67">
        <f t="shared" si="1"/>
        <v>-21.599680957959364</v>
      </c>
    </row>
    <row r="12" spans="1:5" x14ac:dyDescent="0.25">
      <c r="A12" s="71">
        <v>7</v>
      </c>
      <c r="B12" s="70">
        <v>1092</v>
      </c>
      <c r="C12" s="69">
        <v>99.2</v>
      </c>
      <c r="D12" s="68">
        <f t="shared" si="0"/>
        <v>94.190263726076608</v>
      </c>
      <c r="E12" s="67">
        <f t="shared" si="1"/>
        <v>5.0097362739233944</v>
      </c>
    </row>
    <row r="13" spans="1:5" x14ac:dyDescent="0.25">
      <c r="A13" s="71">
        <v>8</v>
      </c>
      <c r="B13" s="70">
        <v>449</v>
      </c>
      <c r="C13" s="69">
        <v>66.400000000000006</v>
      </c>
      <c r="D13" s="68">
        <f t="shared" si="0"/>
        <v>45.143793101338602</v>
      </c>
      <c r="E13" s="67">
        <f t="shared" si="1"/>
        <v>21.256206898661404</v>
      </c>
    </row>
    <row r="14" spans="1:5" x14ac:dyDescent="0.25">
      <c r="A14" s="71">
        <v>9</v>
      </c>
      <c r="B14" s="70">
        <v>884</v>
      </c>
      <c r="C14" s="69">
        <v>86.3</v>
      </c>
      <c r="D14" s="68">
        <f t="shared" si="0"/>
        <v>78.324531393346433</v>
      </c>
      <c r="E14" s="67">
        <f t="shared" si="1"/>
        <v>7.9754686066535641</v>
      </c>
    </row>
    <row r="15" spans="1:5" x14ac:dyDescent="0.25">
      <c r="A15" s="71">
        <v>10</v>
      </c>
      <c r="B15" s="70">
        <v>654</v>
      </c>
      <c r="C15" s="69">
        <v>74.7</v>
      </c>
      <c r="D15" s="68">
        <f t="shared" si="0"/>
        <v>60.780692756192863</v>
      </c>
      <c r="E15" s="67">
        <f t="shared" si="1"/>
        <v>13.91930724380714</v>
      </c>
    </row>
    <row r="16" spans="1:5" x14ac:dyDescent="0.25">
      <c r="A16" s="71">
        <v>11</v>
      </c>
      <c r="B16" s="70">
        <v>432</v>
      </c>
      <c r="C16" s="69">
        <v>41.2</v>
      </c>
      <c r="D16" s="68">
        <f t="shared" si="0"/>
        <v>43.847074593375076</v>
      </c>
      <c r="E16" s="67">
        <f t="shared" si="1"/>
        <v>-2.6470745933750734</v>
      </c>
    </row>
    <row r="17" spans="1:5" x14ac:dyDescent="0.25">
      <c r="A17" s="66">
        <v>12</v>
      </c>
      <c r="B17" s="65">
        <v>534</v>
      </c>
      <c r="C17" s="64">
        <v>67.5</v>
      </c>
      <c r="D17" s="63">
        <f t="shared" si="0"/>
        <v>51.627385641156224</v>
      </c>
      <c r="E17" s="62">
        <f t="shared" si="1"/>
        <v>15.872614358843776</v>
      </c>
    </row>
    <row r="19" spans="1:5" x14ac:dyDescent="0.25">
      <c r="A19" s="119" t="s">
        <v>81</v>
      </c>
      <c r="B19" s="61">
        <f>SLOPE(C6:C17,B6:B17)</f>
        <v>7.6277559291972025E-2</v>
      </c>
    </row>
    <row r="20" spans="1:5" x14ac:dyDescent="0.25">
      <c r="A20" s="119" t="s">
        <v>92</v>
      </c>
      <c r="B20" s="61">
        <f>INTERCEPT(C6:C17,B6:B17)</f>
        <v>10.895168979243159</v>
      </c>
    </row>
  </sheetData>
  <hyperlinks>
    <hyperlink ref="C1" location="Meny!A1" tooltip="Gå til arket &quot;Meny&quot;" display="Hovedmeny"/>
  </hyperlink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zoomScaleNormal="100" workbookViewId="0">
      <selection activeCell="A21" sqref="A21"/>
    </sheetView>
  </sheetViews>
  <sheetFormatPr defaultColWidth="11.42578125" defaultRowHeight="15" x14ac:dyDescent="0.25"/>
  <cols>
    <col min="1" max="3" width="11.42578125" style="61"/>
    <col min="4" max="4" width="11.85546875" style="61" customWidth="1"/>
    <col min="5" max="5" width="11.42578125" style="61"/>
    <col min="6" max="6" width="4.5703125" style="61" customWidth="1"/>
    <col min="7" max="14" width="11.42578125" style="61"/>
    <col min="15" max="15" width="13" style="61" customWidth="1"/>
    <col min="16" max="16384" width="11.42578125" style="61"/>
  </cols>
  <sheetData>
    <row r="1" spans="1:8" x14ac:dyDescent="0.25">
      <c r="A1" s="80" t="s">
        <v>45</v>
      </c>
      <c r="C1" s="114" t="s">
        <v>76</v>
      </c>
    </row>
    <row r="4" spans="1:8" x14ac:dyDescent="0.25">
      <c r="A4" s="118" t="s">
        <v>77</v>
      </c>
      <c r="B4" s="79" t="s">
        <v>1</v>
      </c>
      <c r="C4" s="120" t="s">
        <v>78</v>
      </c>
      <c r="D4" s="121" t="s">
        <v>93</v>
      </c>
      <c r="E4" s="78" t="s">
        <v>16</v>
      </c>
      <c r="G4" s="78" t="s">
        <v>16</v>
      </c>
      <c r="H4" s="78" t="s">
        <v>46</v>
      </c>
    </row>
    <row r="5" spans="1:8" ht="17.25" x14ac:dyDescent="0.25">
      <c r="A5" s="66"/>
      <c r="B5" s="75" t="s">
        <v>43</v>
      </c>
      <c r="C5" s="77" t="s">
        <v>42</v>
      </c>
      <c r="D5" s="76" t="s">
        <v>41</v>
      </c>
      <c r="E5" s="75"/>
      <c r="G5" s="122" t="s">
        <v>94</v>
      </c>
      <c r="H5" s="81"/>
    </row>
    <row r="6" spans="1:8" x14ac:dyDescent="0.25">
      <c r="A6" s="71">
        <v>1</v>
      </c>
      <c r="B6" s="70">
        <v>321</v>
      </c>
      <c r="C6" s="74">
        <v>22.9</v>
      </c>
      <c r="D6" s="82">
        <f>$B$19*B6+$B$20</f>
        <v>35.380265511966179</v>
      </c>
      <c r="E6" s="72">
        <f>C6-D6</f>
        <v>-12.480265511966181</v>
      </c>
      <c r="G6" s="79">
        <v>-21.599680957959364</v>
      </c>
      <c r="H6" s="79">
        <f>A6/($A$17+1)</f>
        <v>7.6923076923076927E-2</v>
      </c>
    </row>
    <row r="7" spans="1:8" x14ac:dyDescent="0.25">
      <c r="A7" s="71">
        <v>2</v>
      </c>
      <c r="B7" s="70">
        <v>1254</v>
      </c>
      <c r="C7" s="74">
        <v>97.6</v>
      </c>
      <c r="D7" s="68">
        <f t="shared" ref="D7:D17" si="0">$B$19*B7+$B$20</f>
        <v>106.54722833137609</v>
      </c>
      <c r="E7" s="72">
        <f t="shared" ref="E7:E17" si="1">C7-D7</f>
        <v>-8.9472283313760954</v>
      </c>
      <c r="G7" s="76">
        <v>-12.480265511966181</v>
      </c>
      <c r="H7" s="76">
        <f t="shared" ref="H7:H17" si="2">A7/($A$17+1)</f>
        <v>0.15384615384615385</v>
      </c>
    </row>
    <row r="8" spans="1:8" x14ac:dyDescent="0.25">
      <c r="A8" s="71">
        <v>3</v>
      </c>
      <c r="B8" s="70">
        <v>105</v>
      </c>
      <c r="C8" s="74">
        <v>14.6</v>
      </c>
      <c r="D8" s="68">
        <f t="shared" si="0"/>
        <v>18.904312704900221</v>
      </c>
      <c r="E8" s="72">
        <f t="shared" si="1"/>
        <v>-4.3043127049002212</v>
      </c>
      <c r="G8" s="76">
        <v>-8.9472283313760954</v>
      </c>
      <c r="H8" s="76">
        <f t="shared" si="2"/>
        <v>0.23076923076923078</v>
      </c>
    </row>
    <row r="9" spans="1:8" x14ac:dyDescent="0.25">
      <c r="A9" s="71">
        <v>4</v>
      </c>
      <c r="B9" s="70">
        <v>156</v>
      </c>
      <c r="C9" s="74">
        <v>15.8</v>
      </c>
      <c r="D9" s="68">
        <f t="shared" si="0"/>
        <v>22.794468228790794</v>
      </c>
      <c r="E9" s="72">
        <f t="shared" si="1"/>
        <v>-6.9944682287907938</v>
      </c>
      <c r="G9" s="76">
        <v>-7.0603030535216362</v>
      </c>
      <c r="H9" s="76">
        <f t="shared" si="2"/>
        <v>0.30769230769230771</v>
      </c>
    </row>
    <row r="10" spans="1:8" x14ac:dyDescent="0.25">
      <c r="A10" s="71">
        <v>5</v>
      </c>
      <c r="B10" s="70">
        <v>912</v>
      </c>
      <c r="C10" s="74">
        <v>73.400000000000006</v>
      </c>
      <c r="D10" s="68">
        <f t="shared" si="0"/>
        <v>80.460303053521642</v>
      </c>
      <c r="E10" s="72">
        <f t="shared" si="1"/>
        <v>-7.0603030535216362</v>
      </c>
      <c r="G10" s="76">
        <v>-6.9944682287907938</v>
      </c>
      <c r="H10" s="76">
        <f t="shared" si="2"/>
        <v>0.38461538461538464</v>
      </c>
    </row>
    <row r="11" spans="1:8" x14ac:dyDescent="0.25">
      <c r="A11" s="71">
        <v>6</v>
      </c>
      <c r="B11" s="70">
        <v>708</v>
      </c>
      <c r="C11" s="74">
        <v>43.3</v>
      </c>
      <c r="D11" s="68">
        <f t="shared" si="0"/>
        <v>64.899680957959362</v>
      </c>
      <c r="E11" s="72">
        <f t="shared" si="1"/>
        <v>-21.599680957959364</v>
      </c>
      <c r="G11" s="76">
        <v>-4.3043127049002212</v>
      </c>
      <c r="H11" s="76">
        <f t="shared" si="2"/>
        <v>0.46153846153846156</v>
      </c>
    </row>
    <row r="12" spans="1:8" x14ac:dyDescent="0.25">
      <c r="A12" s="71">
        <v>7</v>
      </c>
      <c r="B12" s="70">
        <v>1092</v>
      </c>
      <c r="C12" s="74">
        <v>99.2</v>
      </c>
      <c r="D12" s="68">
        <f t="shared" si="0"/>
        <v>94.190263726076608</v>
      </c>
      <c r="E12" s="72">
        <f t="shared" si="1"/>
        <v>5.0097362739233944</v>
      </c>
      <c r="G12" s="76">
        <v>-2.6470745933750734</v>
      </c>
      <c r="H12" s="76">
        <f t="shared" si="2"/>
        <v>0.53846153846153844</v>
      </c>
    </row>
    <row r="13" spans="1:8" x14ac:dyDescent="0.25">
      <c r="A13" s="71">
        <v>8</v>
      </c>
      <c r="B13" s="70">
        <v>449</v>
      </c>
      <c r="C13" s="74">
        <v>66.400000000000006</v>
      </c>
      <c r="D13" s="68">
        <f t="shared" si="0"/>
        <v>45.143793101338602</v>
      </c>
      <c r="E13" s="72">
        <f t="shared" si="1"/>
        <v>21.256206898661404</v>
      </c>
      <c r="G13" s="76">
        <v>5.0097362739233944</v>
      </c>
      <c r="H13" s="76">
        <f t="shared" si="2"/>
        <v>0.61538461538461542</v>
      </c>
    </row>
    <row r="14" spans="1:8" x14ac:dyDescent="0.25">
      <c r="A14" s="71">
        <v>9</v>
      </c>
      <c r="B14" s="70">
        <v>884</v>
      </c>
      <c r="C14" s="74">
        <v>86.3</v>
      </c>
      <c r="D14" s="68">
        <f t="shared" si="0"/>
        <v>78.324531393346433</v>
      </c>
      <c r="E14" s="72">
        <f t="shared" si="1"/>
        <v>7.9754686066535641</v>
      </c>
      <c r="G14" s="76">
        <v>7.9754686066535641</v>
      </c>
      <c r="H14" s="76">
        <f t="shared" si="2"/>
        <v>0.69230769230769229</v>
      </c>
    </row>
    <row r="15" spans="1:8" x14ac:dyDescent="0.25">
      <c r="A15" s="71">
        <v>10</v>
      </c>
      <c r="B15" s="70">
        <v>654</v>
      </c>
      <c r="C15" s="74">
        <v>74.7</v>
      </c>
      <c r="D15" s="68">
        <f t="shared" si="0"/>
        <v>60.780692756192863</v>
      </c>
      <c r="E15" s="72">
        <f t="shared" si="1"/>
        <v>13.91930724380714</v>
      </c>
      <c r="G15" s="76">
        <v>13.91930724380714</v>
      </c>
      <c r="H15" s="76">
        <f t="shared" si="2"/>
        <v>0.76923076923076927</v>
      </c>
    </row>
    <row r="16" spans="1:8" x14ac:dyDescent="0.25">
      <c r="A16" s="71">
        <v>11</v>
      </c>
      <c r="B16" s="70">
        <v>432</v>
      </c>
      <c r="C16" s="74">
        <v>41.2</v>
      </c>
      <c r="D16" s="68">
        <f t="shared" si="0"/>
        <v>43.847074593375076</v>
      </c>
      <c r="E16" s="72">
        <f t="shared" si="1"/>
        <v>-2.6470745933750734</v>
      </c>
      <c r="G16" s="76">
        <v>15.872614358843776</v>
      </c>
      <c r="H16" s="76">
        <f t="shared" si="2"/>
        <v>0.84615384615384615</v>
      </c>
    </row>
    <row r="17" spans="1:8" x14ac:dyDescent="0.25">
      <c r="A17" s="66">
        <v>12</v>
      </c>
      <c r="B17" s="65">
        <v>534</v>
      </c>
      <c r="C17" s="83">
        <v>67.5</v>
      </c>
      <c r="D17" s="63">
        <f t="shared" si="0"/>
        <v>51.627385641156224</v>
      </c>
      <c r="E17" s="84">
        <f t="shared" si="1"/>
        <v>15.872614358843776</v>
      </c>
      <c r="G17" s="75">
        <v>21.256206898661404</v>
      </c>
      <c r="H17" s="75">
        <f t="shared" si="2"/>
        <v>0.92307692307692313</v>
      </c>
    </row>
    <row r="19" spans="1:8" x14ac:dyDescent="0.25">
      <c r="A19" s="119" t="s">
        <v>81</v>
      </c>
      <c r="B19" s="61">
        <f>SLOPE(C6:C17,B6:B17)</f>
        <v>7.6277559291972025E-2</v>
      </c>
    </row>
    <row r="20" spans="1:8" x14ac:dyDescent="0.25">
      <c r="A20" s="119" t="s">
        <v>92</v>
      </c>
      <c r="B20" s="61">
        <f>INTERCEPT(C6:C17,B6:B17)</f>
        <v>10.895168979243159</v>
      </c>
    </row>
  </sheetData>
  <hyperlinks>
    <hyperlink ref="C1" location="Meny!A1" tooltip="Gå til arket &quot;Meny&quot;" display="Hovedmeny"/>
  </hyperlinks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opLeftCell="A26" zoomScaleNormal="100" workbookViewId="0">
      <selection activeCell="A50" sqref="A50"/>
    </sheetView>
  </sheetViews>
  <sheetFormatPr defaultColWidth="12.5703125" defaultRowHeight="15" x14ac:dyDescent="0.25"/>
  <cols>
    <col min="1" max="1" width="22.7109375" style="41" customWidth="1"/>
    <col min="2" max="2" width="12.42578125" style="41" customWidth="1"/>
    <col min="3" max="3" width="11.42578125" style="41" customWidth="1"/>
    <col min="4" max="47" width="10" style="41" customWidth="1"/>
    <col min="48" max="16384" width="12.5703125" style="41"/>
  </cols>
  <sheetData>
    <row r="1" spans="1:16" ht="15.75" x14ac:dyDescent="0.25">
      <c r="A1" s="42" t="s">
        <v>47</v>
      </c>
      <c r="C1" s="114" t="s">
        <v>76</v>
      </c>
    </row>
    <row r="2" spans="1:16" x14ac:dyDescent="0.25">
      <c r="F2" s="43"/>
      <c r="G2" s="43"/>
    </row>
    <row r="3" spans="1:16" x14ac:dyDescent="0.25">
      <c r="F3" s="44"/>
      <c r="G3" s="44"/>
    </row>
    <row r="4" spans="1:16" x14ac:dyDescent="0.25">
      <c r="F4" s="44"/>
      <c r="G4" s="44"/>
    </row>
    <row r="5" spans="1:16" x14ac:dyDescent="0.25">
      <c r="F5" s="44"/>
      <c r="G5" s="45"/>
      <c r="H5" s="46"/>
      <c r="I5" s="46"/>
      <c r="J5" s="46"/>
      <c r="K5" s="46"/>
      <c r="L5" s="46"/>
      <c r="M5" s="46"/>
    </row>
    <row r="6" spans="1:16" x14ac:dyDescent="0.25">
      <c r="D6" s="47"/>
      <c r="E6" s="47"/>
      <c r="F6" s="47"/>
      <c r="G6" s="48"/>
      <c r="H6" s="46"/>
      <c r="I6" s="46"/>
      <c r="J6" s="46"/>
      <c r="K6" s="46"/>
      <c r="L6" s="46"/>
      <c r="M6" s="46"/>
    </row>
    <row r="7" spans="1:16" x14ac:dyDescent="0.25">
      <c r="D7" s="47"/>
      <c r="E7" s="47"/>
      <c r="F7" s="47"/>
      <c r="G7" s="48"/>
      <c r="H7" s="46"/>
      <c r="I7" s="46"/>
      <c r="J7" s="46"/>
      <c r="K7" s="46"/>
      <c r="L7" s="46"/>
      <c r="M7" s="46"/>
      <c r="P7" s="49"/>
    </row>
    <row r="8" spans="1:16" x14ac:dyDescent="0.25">
      <c r="B8" s="44" t="s">
        <v>30</v>
      </c>
      <c r="C8" s="44" t="s">
        <v>31</v>
      </c>
      <c r="D8" s="50"/>
      <c r="E8" s="50"/>
      <c r="G8" s="51"/>
      <c r="H8" s="51"/>
      <c r="I8" s="51"/>
      <c r="J8" s="51"/>
      <c r="K8" s="51"/>
      <c r="L8" s="51"/>
      <c r="M8" s="46"/>
      <c r="P8" s="49"/>
    </row>
    <row r="9" spans="1:16" x14ac:dyDescent="0.25">
      <c r="B9" s="41">
        <v>1</v>
      </c>
      <c r="C9" s="41">
        <v>252</v>
      </c>
      <c r="G9" s="52"/>
      <c r="H9" s="52"/>
      <c r="I9" s="52"/>
      <c r="J9" s="52"/>
      <c r="K9" s="52"/>
      <c r="L9" s="52"/>
      <c r="M9" s="46"/>
      <c r="P9" s="49"/>
    </row>
    <row r="10" spans="1:16" x14ac:dyDescent="0.25">
      <c r="B10" s="41">
        <v>2</v>
      </c>
      <c r="C10" s="41">
        <v>280</v>
      </c>
      <c r="G10" s="46"/>
      <c r="H10" s="46"/>
      <c r="I10" s="46"/>
      <c r="J10" s="46"/>
      <c r="K10" s="46"/>
      <c r="L10" s="46"/>
      <c r="M10" s="46"/>
      <c r="P10" s="49"/>
    </row>
    <row r="11" spans="1:16" x14ac:dyDescent="0.25">
      <c r="B11" s="41">
        <v>3</v>
      </c>
      <c r="C11" s="41">
        <v>285</v>
      </c>
      <c r="G11" s="46"/>
      <c r="H11" s="46"/>
      <c r="I11" s="46"/>
      <c r="J11" s="46"/>
      <c r="K11" s="46"/>
      <c r="L11" s="46"/>
      <c r="M11" s="46"/>
      <c r="P11" s="49"/>
    </row>
    <row r="12" spans="1:16" x14ac:dyDescent="0.25">
      <c r="B12" s="41">
        <v>4</v>
      </c>
      <c r="C12" s="41">
        <v>281</v>
      </c>
      <c r="D12" s="53"/>
      <c r="F12" s="53"/>
      <c r="G12" s="54"/>
      <c r="H12" s="46"/>
      <c r="I12" s="55"/>
      <c r="J12" s="55"/>
      <c r="K12" s="54"/>
      <c r="L12" s="54"/>
      <c r="M12" s="46"/>
      <c r="P12" s="49"/>
    </row>
    <row r="13" spans="1:16" x14ac:dyDescent="0.25">
      <c r="B13" s="41">
        <v>5</v>
      </c>
      <c r="C13" s="41">
        <v>299</v>
      </c>
      <c r="D13" s="53"/>
      <c r="G13" s="54"/>
      <c r="H13" s="46"/>
      <c r="I13" s="55"/>
      <c r="J13" s="55"/>
      <c r="K13" s="54"/>
      <c r="L13" s="54"/>
      <c r="M13" s="46"/>
      <c r="P13" s="49"/>
    </row>
    <row r="14" spans="1:16" x14ac:dyDescent="0.25">
      <c r="B14" s="41">
        <v>6</v>
      </c>
      <c r="C14" s="41">
        <v>327</v>
      </c>
      <c r="D14" s="53"/>
      <c r="G14" s="54"/>
      <c r="H14" s="55"/>
      <c r="I14" s="55"/>
      <c r="J14" s="55"/>
      <c r="K14" s="54"/>
      <c r="L14" s="54"/>
      <c r="M14" s="46"/>
      <c r="P14" s="49"/>
    </row>
    <row r="15" spans="1:16" x14ac:dyDescent="0.25">
      <c r="B15" s="41">
        <v>7</v>
      </c>
      <c r="C15" s="41">
        <v>320</v>
      </c>
      <c r="D15" s="53"/>
      <c r="G15" s="54"/>
      <c r="H15" s="55"/>
      <c r="I15" s="55"/>
      <c r="J15" s="55"/>
      <c r="K15" s="54"/>
      <c r="L15" s="54"/>
      <c r="M15" s="46"/>
      <c r="P15" s="49"/>
    </row>
    <row r="16" spans="1:16" x14ac:dyDescent="0.25">
      <c r="B16" s="41">
        <v>8</v>
      </c>
      <c r="C16" s="41">
        <v>333</v>
      </c>
      <c r="D16" s="53"/>
      <c r="G16" s="54"/>
      <c r="H16" s="55"/>
      <c r="I16" s="55"/>
      <c r="J16" s="55"/>
      <c r="K16" s="54"/>
      <c r="L16" s="54"/>
      <c r="M16" s="46"/>
      <c r="P16" s="49"/>
    </row>
    <row r="17" spans="1:16" x14ac:dyDescent="0.25">
      <c r="B17" s="41">
        <v>9</v>
      </c>
      <c r="C17" s="41">
        <v>335</v>
      </c>
      <c r="D17" s="53"/>
      <c r="G17" s="54"/>
      <c r="H17" s="55"/>
      <c r="I17" s="55"/>
      <c r="J17" s="55"/>
      <c r="K17" s="54"/>
      <c r="L17" s="54"/>
      <c r="M17" s="46"/>
      <c r="P17" s="49"/>
    </row>
    <row r="18" spans="1:16" x14ac:dyDescent="0.25">
      <c r="B18" s="41">
        <v>10</v>
      </c>
      <c r="C18" s="41">
        <v>355</v>
      </c>
      <c r="D18" s="53"/>
      <c r="G18" s="54"/>
      <c r="H18" s="55"/>
      <c r="I18" s="55"/>
      <c r="J18" s="55"/>
      <c r="K18" s="54"/>
      <c r="L18" s="54"/>
      <c r="M18" s="46"/>
      <c r="P18" s="49"/>
    </row>
    <row r="19" spans="1:16" x14ac:dyDescent="0.25">
      <c r="B19" s="41">
        <v>11</v>
      </c>
      <c r="C19" s="41">
        <v>348</v>
      </c>
      <c r="D19" s="53"/>
      <c r="G19" s="54"/>
      <c r="H19" s="55"/>
      <c r="I19" s="55"/>
      <c r="J19" s="55"/>
      <c r="K19" s="54"/>
      <c r="L19" s="54"/>
      <c r="M19" s="46"/>
      <c r="P19" s="49"/>
    </row>
    <row r="20" spans="1:16" x14ac:dyDescent="0.25">
      <c r="B20" s="41">
        <v>12</v>
      </c>
      <c r="C20" s="41">
        <v>347</v>
      </c>
      <c r="D20" s="53"/>
      <c r="G20" s="54"/>
      <c r="H20" s="55"/>
      <c r="I20" s="55"/>
      <c r="J20" s="55"/>
      <c r="K20" s="54"/>
      <c r="L20" s="54"/>
      <c r="M20" s="46"/>
      <c r="P20" s="49"/>
    </row>
    <row r="21" spans="1:16" x14ac:dyDescent="0.25">
      <c r="B21" s="41">
        <v>13</v>
      </c>
      <c r="C21" s="41">
        <v>362</v>
      </c>
      <c r="D21" s="53"/>
      <c r="G21" s="54"/>
      <c r="H21" s="55"/>
      <c r="I21" s="55"/>
      <c r="J21" s="55"/>
      <c r="K21" s="54"/>
      <c r="L21" s="54"/>
      <c r="M21" s="46"/>
      <c r="P21" s="49"/>
    </row>
    <row r="22" spans="1:16" x14ac:dyDescent="0.25">
      <c r="B22" s="41">
        <v>14</v>
      </c>
      <c r="C22" s="41">
        <v>375</v>
      </c>
      <c r="D22" s="53"/>
      <c r="G22" s="54"/>
      <c r="H22" s="55"/>
      <c r="I22" s="55"/>
      <c r="J22" s="55"/>
      <c r="K22" s="54"/>
      <c r="L22" s="54"/>
      <c r="M22" s="46"/>
    </row>
    <row r="23" spans="1:16" x14ac:dyDescent="0.25">
      <c r="B23" s="41">
        <v>15</v>
      </c>
      <c r="C23" s="41">
        <v>377</v>
      </c>
      <c r="D23" s="53"/>
      <c r="G23" s="54"/>
      <c r="H23" s="55"/>
      <c r="I23" s="55"/>
      <c r="J23" s="55"/>
      <c r="K23" s="54"/>
      <c r="L23" s="54"/>
      <c r="M23" s="46"/>
    </row>
    <row r="24" spans="1:16" x14ac:dyDescent="0.25">
      <c r="B24" s="41">
        <v>16</v>
      </c>
      <c r="C24" s="41">
        <v>384</v>
      </c>
      <c r="D24" s="53"/>
      <c r="G24" s="54"/>
      <c r="H24" s="55"/>
      <c r="I24" s="55"/>
      <c r="J24" s="55"/>
      <c r="K24" s="54"/>
      <c r="L24" s="54"/>
      <c r="M24" s="46"/>
    </row>
    <row r="25" spans="1:16" x14ac:dyDescent="0.25">
      <c r="G25" s="46"/>
      <c r="H25" s="46"/>
      <c r="I25" s="46"/>
      <c r="J25" s="46"/>
      <c r="K25" s="46"/>
      <c r="L25" s="46"/>
      <c r="M25" s="46"/>
    </row>
    <row r="26" spans="1:16" x14ac:dyDescent="0.25">
      <c r="A26" s="41" t="s">
        <v>95</v>
      </c>
      <c r="B26" s="53">
        <f>AVERAGE(B9:B24)</f>
        <v>8.5</v>
      </c>
      <c r="C26" s="41">
        <f>AVERAGE(C9:C24)</f>
        <v>328.75</v>
      </c>
      <c r="G26" s="51"/>
      <c r="H26" s="51"/>
      <c r="I26" s="51"/>
      <c r="J26" s="51"/>
      <c r="K26" s="51"/>
      <c r="L26" s="51"/>
      <c r="M26" s="46"/>
    </row>
    <row r="27" spans="1:16" x14ac:dyDescent="0.25">
      <c r="G27" s="52"/>
      <c r="H27" s="52"/>
      <c r="I27" s="52"/>
      <c r="J27" s="52"/>
      <c r="K27" s="52"/>
      <c r="L27" s="52"/>
      <c r="M27" s="46"/>
    </row>
    <row r="28" spans="1:16" x14ac:dyDescent="0.25">
      <c r="A28" s="59" t="s">
        <v>96</v>
      </c>
      <c r="B28" s="53">
        <f>SLOPE(C9:C24,B9:B24)</f>
        <v>8.1</v>
      </c>
      <c r="G28" s="46"/>
      <c r="H28" s="46"/>
      <c r="I28" s="46"/>
      <c r="J28" s="46"/>
      <c r="K28" s="46"/>
      <c r="L28" s="46"/>
      <c r="M28" s="46"/>
    </row>
    <row r="29" spans="1:16" x14ac:dyDescent="0.25">
      <c r="A29" s="59" t="s">
        <v>97</v>
      </c>
      <c r="B29" s="53">
        <f>INTERCEPT(C9:C24,B9:B24)</f>
        <v>259.89999999999998</v>
      </c>
      <c r="G29" s="56"/>
      <c r="H29" s="57"/>
      <c r="I29" s="56"/>
      <c r="J29" s="57"/>
      <c r="K29" s="58"/>
      <c r="L29" s="58"/>
      <c r="M29" s="46"/>
    </row>
    <row r="30" spans="1:16" x14ac:dyDescent="0.25">
      <c r="G30" s="46"/>
      <c r="H30" s="46"/>
      <c r="I30" s="46"/>
      <c r="J30" s="46"/>
      <c r="K30" s="46"/>
      <c r="L30" s="46"/>
      <c r="M30" s="46"/>
    </row>
    <row r="31" spans="1:16" x14ac:dyDescent="0.25">
      <c r="G31" s="46"/>
      <c r="H31" s="46"/>
      <c r="I31" s="46"/>
      <c r="J31" s="46"/>
      <c r="K31" s="46"/>
      <c r="L31" s="46"/>
      <c r="M31" s="46"/>
    </row>
    <row r="32" spans="1:16" x14ac:dyDescent="0.25">
      <c r="A32" s="59" t="s">
        <v>98</v>
      </c>
      <c r="B32" s="59" t="s">
        <v>32</v>
      </c>
      <c r="C32" s="59" t="s">
        <v>33</v>
      </c>
      <c r="G32" s="46"/>
      <c r="H32" s="46"/>
      <c r="I32" s="46"/>
      <c r="J32" s="46"/>
      <c r="K32" s="46"/>
      <c r="L32" s="46"/>
      <c r="M32" s="46"/>
    </row>
    <row r="33" spans="2:13" x14ac:dyDescent="0.25">
      <c r="B33" s="41">
        <v>17</v>
      </c>
      <c r="C33" s="60">
        <f>$B$28*B33+$B$29</f>
        <v>397.59999999999997</v>
      </c>
      <c r="G33" s="46"/>
      <c r="H33" s="46"/>
      <c r="I33" s="46"/>
      <c r="J33" s="46"/>
      <c r="K33" s="46"/>
      <c r="L33" s="46"/>
      <c r="M33" s="46"/>
    </row>
    <row r="34" spans="2:13" x14ac:dyDescent="0.25">
      <c r="B34" s="41">
        <v>18</v>
      </c>
      <c r="C34" s="60">
        <f t="shared" ref="C34:C41" si="0">$B$28*B34+$B$29</f>
        <v>405.69999999999993</v>
      </c>
      <c r="G34" s="46"/>
      <c r="H34" s="46"/>
      <c r="I34" s="46"/>
      <c r="J34" s="46"/>
      <c r="K34" s="46"/>
      <c r="L34" s="46"/>
      <c r="M34" s="46"/>
    </row>
    <row r="35" spans="2:13" x14ac:dyDescent="0.25">
      <c r="B35" s="41">
        <v>19</v>
      </c>
      <c r="C35" s="60">
        <f t="shared" si="0"/>
        <v>413.79999999999995</v>
      </c>
    </row>
    <row r="36" spans="2:13" x14ac:dyDescent="0.25">
      <c r="B36" s="41">
        <v>20</v>
      </c>
      <c r="C36" s="60">
        <f t="shared" si="0"/>
        <v>421.9</v>
      </c>
    </row>
    <row r="37" spans="2:13" x14ac:dyDescent="0.25">
      <c r="B37" s="41">
        <v>21</v>
      </c>
      <c r="C37" s="60">
        <f t="shared" si="0"/>
        <v>430</v>
      </c>
    </row>
    <row r="38" spans="2:13" x14ac:dyDescent="0.25">
      <c r="B38" s="41">
        <v>22</v>
      </c>
      <c r="C38" s="60">
        <f t="shared" si="0"/>
        <v>438.09999999999997</v>
      </c>
    </row>
    <row r="39" spans="2:13" x14ac:dyDescent="0.25">
      <c r="B39" s="41">
        <v>23</v>
      </c>
      <c r="C39" s="60">
        <f t="shared" si="0"/>
        <v>446.19999999999993</v>
      </c>
    </row>
    <row r="40" spans="2:13" x14ac:dyDescent="0.25">
      <c r="B40" s="41">
        <v>24</v>
      </c>
      <c r="C40" s="60">
        <f t="shared" si="0"/>
        <v>454.29999999999995</v>
      </c>
    </row>
    <row r="41" spans="2:13" x14ac:dyDescent="0.25">
      <c r="B41" s="41">
        <v>25</v>
      </c>
      <c r="C41" s="60">
        <f t="shared" si="0"/>
        <v>462.4</v>
      </c>
    </row>
  </sheetData>
  <phoneticPr fontId="3" type="noConversion"/>
  <hyperlinks>
    <hyperlink ref="C1" location="Meny!A1" tooltip="Gå til arket &quot;Meny&quot;" display="Hovedmeny"/>
  </hyperlinks>
  <pageMargins left="0.7" right="0.7" top="0.78740157499999996" bottom="0.78740157499999996" header="0.3" footer="0.3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zoomScale="85" zoomScaleNormal="85" workbookViewId="0">
      <selection activeCell="B43" sqref="B43"/>
    </sheetView>
  </sheetViews>
  <sheetFormatPr defaultColWidth="11.42578125" defaultRowHeight="15" x14ac:dyDescent="0.25"/>
  <cols>
    <col min="1" max="16384" width="11.42578125" style="61"/>
  </cols>
  <sheetData>
    <row r="1" spans="1:6" x14ac:dyDescent="0.25">
      <c r="A1" s="80" t="s">
        <v>48</v>
      </c>
      <c r="F1" s="114" t="s">
        <v>76</v>
      </c>
    </row>
    <row r="2" spans="1:6" x14ac:dyDescent="0.25">
      <c r="B2" s="61" t="s">
        <v>33</v>
      </c>
      <c r="C2" s="61" t="s">
        <v>28</v>
      </c>
      <c r="D2" s="61" t="s">
        <v>49</v>
      </c>
    </row>
    <row r="3" spans="1:6" ht="18" x14ac:dyDescent="0.35">
      <c r="A3" s="61" t="s">
        <v>50</v>
      </c>
      <c r="B3" s="61" t="s">
        <v>35</v>
      </c>
      <c r="C3" s="61" t="s">
        <v>66</v>
      </c>
      <c r="D3" s="61" t="s">
        <v>67</v>
      </c>
    </row>
    <row r="4" spans="1:6" x14ac:dyDescent="0.25">
      <c r="A4" s="61">
        <v>1</v>
      </c>
      <c r="B4" s="85">
        <v>10624154</v>
      </c>
      <c r="C4" s="85">
        <v>40000</v>
      </c>
      <c r="D4" s="85">
        <v>30000</v>
      </c>
    </row>
    <row r="5" spans="1:6" x14ac:dyDescent="0.25">
      <c r="A5" s="61">
        <v>2</v>
      </c>
      <c r="B5" s="85">
        <v>12306247</v>
      </c>
      <c r="C5" s="85">
        <v>40000</v>
      </c>
      <c r="D5" s="85">
        <v>30000</v>
      </c>
    </row>
    <row r="6" spans="1:6" x14ac:dyDescent="0.25">
      <c r="A6" s="61">
        <v>3</v>
      </c>
      <c r="B6" s="85">
        <v>14784025</v>
      </c>
      <c r="C6" s="85">
        <v>40000</v>
      </c>
      <c r="D6" s="85">
        <v>60000</v>
      </c>
    </row>
    <row r="7" spans="1:6" x14ac:dyDescent="0.25">
      <c r="A7" s="61">
        <v>4</v>
      </c>
      <c r="B7" s="85">
        <v>13245832</v>
      </c>
      <c r="C7" s="85">
        <v>40000</v>
      </c>
      <c r="D7" s="85">
        <v>60000</v>
      </c>
    </row>
    <row r="8" spans="1:6" x14ac:dyDescent="0.25">
      <c r="A8" s="61">
        <v>5</v>
      </c>
      <c r="B8" s="85">
        <v>17332882</v>
      </c>
      <c r="C8" s="85">
        <v>40000</v>
      </c>
      <c r="D8" s="85">
        <v>90000</v>
      </c>
    </row>
    <row r="9" spans="1:6" x14ac:dyDescent="0.25">
      <c r="A9" s="61">
        <v>6</v>
      </c>
      <c r="B9" s="85">
        <v>17107449</v>
      </c>
      <c r="C9" s="85">
        <v>40000</v>
      </c>
      <c r="D9" s="85">
        <v>90000</v>
      </c>
    </row>
    <row r="10" spans="1:6" x14ac:dyDescent="0.25">
      <c r="A10" s="61">
        <v>7</v>
      </c>
      <c r="B10" s="85">
        <v>6883910</v>
      </c>
      <c r="C10" s="85">
        <v>60000</v>
      </c>
      <c r="D10" s="85">
        <v>30000</v>
      </c>
    </row>
    <row r="11" spans="1:6" x14ac:dyDescent="0.25">
      <c r="A11" s="61">
        <v>8</v>
      </c>
      <c r="B11" s="85">
        <v>11145281</v>
      </c>
      <c r="C11" s="85">
        <v>60000</v>
      </c>
      <c r="D11" s="85">
        <v>30000</v>
      </c>
    </row>
    <row r="12" spans="1:6" x14ac:dyDescent="0.25">
      <c r="A12" s="61">
        <v>9</v>
      </c>
      <c r="B12" s="85">
        <v>9463869</v>
      </c>
      <c r="C12" s="85">
        <v>60000</v>
      </c>
      <c r="D12" s="85">
        <v>60000</v>
      </c>
    </row>
    <row r="13" spans="1:6" x14ac:dyDescent="0.25">
      <c r="A13" s="61">
        <v>10</v>
      </c>
      <c r="B13" s="85">
        <v>15407814</v>
      </c>
      <c r="C13" s="85">
        <v>60000</v>
      </c>
      <c r="D13" s="85">
        <v>60000</v>
      </c>
    </row>
    <row r="14" spans="1:6" x14ac:dyDescent="0.25">
      <c r="A14" s="61">
        <v>11</v>
      </c>
      <c r="B14" s="85">
        <v>14165507</v>
      </c>
      <c r="C14" s="85">
        <v>60000</v>
      </c>
      <c r="D14" s="85">
        <v>90000</v>
      </c>
    </row>
    <row r="15" spans="1:6" x14ac:dyDescent="0.25">
      <c r="A15" s="61">
        <v>12</v>
      </c>
      <c r="B15" s="85">
        <v>12754720</v>
      </c>
      <c r="C15" s="85">
        <v>60000</v>
      </c>
      <c r="D15" s="85">
        <v>90000</v>
      </c>
    </row>
    <row r="16" spans="1:6" x14ac:dyDescent="0.25">
      <c r="A16" s="61">
        <v>13</v>
      </c>
      <c r="B16" s="85">
        <v>4192971</v>
      </c>
      <c r="C16" s="85">
        <v>80000</v>
      </c>
      <c r="D16" s="85">
        <v>30000</v>
      </c>
    </row>
    <row r="17" spans="1:10" x14ac:dyDescent="0.25">
      <c r="A17" s="61">
        <v>14</v>
      </c>
      <c r="B17" s="85">
        <v>7291690</v>
      </c>
      <c r="C17" s="85">
        <v>80000</v>
      </c>
      <c r="D17" s="85">
        <v>30000</v>
      </c>
    </row>
    <row r="18" spans="1:10" x14ac:dyDescent="0.25">
      <c r="A18" s="61">
        <v>15</v>
      </c>
      <c r="B18" s="85">
        <v>6455421</v>
      </c>
      <c r="C18" s="85">
        <v>80000</v>
      </c>
      <c r="D18" s="85">
        <v>60000</v>
      </c>
    </row>
    <row r="19" spans="1:10" x14ac:dyDescent="0.25">
      <c r="A19" s="61">
        <v>16</v>
      </c>
      <c r="B19" s="85">
        <v>5641536</v>
      </c>
      <c r="C19" s="85">
        <v>80000</v>
      </c>
      <c r="D19" s="85">
        <v>60000</v>
      </c>
    </row>
    <row r="20" spans="1:10" x14ac:dyDescent="0.25">
      <c r="A20" s="61">
        <v>17</v>
      </c>
      <c r="B20" s="85">
        <v>11423384</v>
      </c>
      <c r="C20" s="85">
        <v>80000</v>
      </c>
      <c r="D20" s="85">
        <v>90000</v>
      </c>
    </row>
    <row r="21" spans="1:10" x14ac:dyDescent="0.25">
      <c r="A21" s="61">
        <v>18</v>
      </c>
      <c r="B21" s="85">
        <v>9811976</v>
      </c>
      <c r="C21" s="85">
        <v>80000</v>
      </c>
      <c r="D21" s="85">
        <v>90000</v>
      </c>
    </row>
    <row r="25" spans="1:10" x14ac:dyDescent="0.25">
      <c r="B25" t="s">
        <v>109</v>
      </c>
      <c r="C25"/>
      <c r="D25"/>
      <c r="E25"/>
      <c r="F25"/>
      <c r="G25"/>
      <c r="H25"/>
      <c r="I25"/>
      <c r="J25"/>
    </row>
    <row r="26" spans="1:10" ht="15.75" thickBot="1" x14ac:dyDescent="0.3">
      <c r="B26"/>
      <c r="C26"/>
      <c r="D26"/>
      <c r="E26"/>
      <c r="F26"/>
      <c r="G26"/>
      <c r="H26"/>
      <c r="I26"/>
      <c r="J26"/>
    </row>
    <row r="27" spans="1:10" x14ac:dyDescent="0.25">
      <c r="B27" s="24" t="s">
        <v>83</v>
      </c>
      <c r="C27" s="24"/>
      <c r="D27"/>
      <c r="E27"/>
      <c r="F27"/>
      <c r="G27"/>
      <c r="H27"/>
      <c r="I27"/>
      <c r="J27"/>
    </row>
    <row r="28" spans="1:10" x14ac:dyDescent="0.25">
      <c r="B28" s="117" t="s">
        <v>99</v>
      </c>
      <c r="C28" s="21">
        <v>0.9029189509490797</v>
      </c>
      <c r="D28"/>
      <c r="E28"/>
      <c r="F28"/>
      <c r="G28"/>
      <c r="H28"/>
      <c r="I28"/>
      <c r="J28"/>
    </row>
    <row r="29" spans="1:10" x14ac:dyDescent="0.25">
      <c r="B29" s="21" t="s">
        <v>13</v>
      </c>
      <c r="C29" s="21">
        <v>0.81526263198298665</v>
      </c>
      <c r="D29"/>
      <c r="E29"/>
      <c r="F29"/>
      <c r="G29"/>
      <c r="H29"/>
      <c r="I29"/>
      <c r="J29"/>
    </row>
    <row r="30" spans="1:10" x14ac:dyDescent="0.25">
      <c r="B30" s="117" t="s">
        <v>100</v>
      </c>
      <c r="C30" s="21">
        <v>0.79063098291405154</v>
      </c>
      <c r="D30"/>
      <c r="E30"/>
      <c r="F30"/>
      <c r="G30"/>
      <c r="H30"/>
      <c r="I30"/>
      <c r="J30"/>
    </row>
    <row r="31" spans="1:10" x14ac:dyDescent="0.25">
      <c r="B31" s="117" t="s">
        <v>88</v>
      </c>
      <c r="C31" s="21">
        <v>1793848.3494372123</v>
      </c>
      <c r="D31"/>
      <c r="E31"/>
      <c r="F31"/>
      <c r="G31"/>
      <c r="H31"/>
      <c r="I31"/>
      <c r="J31"/>
    </row>
    <row r="32" spans="1:10" ht="15.75" thickBot="1" x14ac:dyDescent="0.3">
      <c r="B32" s="123" t="s">
        <v>101</v>
      </c>
      <c r="C32" s="22">
        <v>18</v>
      </c>
      <c r="D32"/>
      <c r="E32"/>
      <c r="F32"/>
      <c r="G32"/>
      <c r="H32"/>
      <c r="I32"/>
      <c r="J32"/>
    </row>
    <row r="33" spans="2:10" x14ac:dyDescent="0.25">
      <c r="B33"/>
      <c r="C33"/>
      <c r="D33"/>
      <c r="E33"/>
      <c r="F33"/>
      <c r="G33"/>
      <c r="H33"/>
      <c r="I33"/>
      <c r="J33"/>
    </row>
    <row r="34" spans="2:10" ht="15.75" thickBot="1" x14ac:dyDescent="0.3">
      <c r="B34" t="s">
        <v>15</v>
      </c>
      <c r="C34"/>
      <c r="D34"/>
      <c r="E34"/>
      <c r="F34"/>
      <c r="G34"/>
      <c r="H34"/>
      <c r="I34"/>
      <c r="J34"/>
    </row>
    <row r="35" spans="2:10" x14ac:dyDescent="0.25">
      <c r="B35" s="23"/>
      <c r="C35" s="23" t="s">
        <v>18</v>
      </c>
      <c r="D35" s="23" t="s">
        <v>19</v>
      </c>
      <c r="E35" s="23" t="s">
        <v>20</v>
      </c>
      <c r="F35" s="23" t="s">
        <v>21</v>
      </c>
      <c r="G35" s="23" t="s">
        <v>22</v>
      </c>
      <c r="H35"/>
      <c r="I35"/>
      <c r="J35"/>
    </row>
    <row r="36" spans="2:10" x14ac:dyDescent="0.25">
      <c r="B36" s="117" t="s">
        <v>87</v>
      </c>
      <c r="C36" s="21">
        <v>2</v>
      </c>
      <c r="D36" s="21">
        <v>213012698672628.87</v>
      </c>
      <c r="E36" s="21">
        <v>106506349336314.44</v>
      </c>
      <c r="F36" s="21">
        <v>33.098175022766867</v>
      </c>
      <c r="G36" s="21">
        <v>3.1561718281678737E-6</v>
      </c>
      <c r="H36"/>
      <c r="I36"/>
      <c r="J36"/>
    </row>
    <row r="37" spans="2:10" x14ac:dyDescent="0.25">
      <c r="B37" s="21" t="s">
        <v>16</v>
      </c>
      <c r="C37" s="21">
        <v>15</v>
      </c>
      <c r="D37" s="21">
        <v>48268378511679.172</v>
      </c>
      <c r="E37" s="21">
        <v>3217891900778.6113</v>
      </c>
      <c r="F37" s="21"/>
      <c r="G37" s="21"/>
      <c r="H37"/>
      <c r="I37"/>
      <c r="J37"/>
    </row>
    <row r="38" spans="2:10" ht="15.75" thickBot="1" x14ac:dyDescent="0.3">
      <c r="B38" s="22" t="s">
        <v>17</v>
      </c>
      <c r="C38" s="22">
        <v>17</v>
      </c>
      <c r="D38" s="22">
        <v>261281077184308.06</v>
      </c>
      <c r="E38" s="22"/>
      <c r="F38" s="22"/>
      <c r="G38" s="22"/>
      <c r="H38"/>
      <c r="I38"/>
      <c r="J38"/>
    </row>
    <row r="39" spans="2:10" ht="15.75" thickBot="1" x14ac:dyDescent="0.3">
      <c r="B39"/>
      <c r="C39"/>
      <c r="D39"/>
      <c r="E39"/>
      <c r="F39"/>
      <c r="G39"/>
      <c r="H39"/>
      <c r="I39"/>
      <c r="J39"/>
    </row>
    <row r="40" spans="2:10" x14ac:dyDescent="0.25">
      <c r="B40" s="23"/>
      <c r="C40" s="23" t="s">
        <v>89</v>
      </c>
      <c r="D40" s="23" t="s">
        <v>88</v>
      </c>
      <c r="E40" s="23" t="s">
        <v>23</v>
      </c>
      <c r="F40" s="23" t="s">
        <v>90</v>
      </c>
      <c r="G40" s="23" t="s">
        <v>24</v>
      </c>
      <c r="H40" s="23" t="s">
        <v>25</v>
      </c>
      <c r="I40" s="23" t="s">
        <v>91</v>
      </c>
      <c r="J40" s="23" t="s">
        <v>26</v>
      </c>
    </row>
    <row r="41" spans="2:10" x14ac:dyDescent="0.25">
      <c r="B41" s="117" t="s">
        <v>84</v>
      </c>
      <c r="C41" s="21">
        <v>16233884.583333332</v>
      </c>
      <c r="D41" s="21">
        <v>1914372.3074267211</v>
      </c>
      <c r="E41" s="21">
        <v>8.4800038740399177</v>
      </c>
      <c r="F41" s="21">
        <v>4.1711221136095915E-7</v>
      </c>
      <c r="G41" s="21">
        <v>12153496.617557745</v>
      </c>
      <c r="H41" s="21">
        <v>20314272.549108919</v>
      </c>
      <c r="I41" s="21">
        <v>12153496.617557745</v>
      </c>
      <c r="J41" s="21">
        <v>20314272.549108919</v>
      </c>
    </row>
    <row r="42" spans="2:10" x14ac:dyDescent="0.25">
      <c r="B42" s="21" t="s">
        <v>27</v>
      </c>
      <c r="C42" s="21">
        <v>-169.09837916666663</v>
      </c>
      <c r="D42" s="21">
        <v>25.891970685823512</v>
      </c>
      <c r="E42" s="21">
        <v>-6.5309196128223697</v>
      </c>
      <c r="F42" s="21">
        <v>9.506378584849339E-6</v>
      </c>
      <c r="G42" s="21">
        <v>-224.28580806270054</v>
      </c>
      <c r="H42" s="21">
        <v>-113.91095027063274</v>
      </c>
      <c r="I42" s="21">
        <v>-224.28580806270054</v>
      </c>
      <c r="J42" s="21">
        <v>-113.91095027063274</v>
      </c>
    </row>
    <row r="43" spans="2:10" ht="15.75" thickBot="1" x14ac:dyDescent="0.3">
      <c r="B43" s="22" t="s">
        <v>29</v>
      </c>
      <c r="C43" s="22">
        <v>83.754625000000004</v>
      </c>
      <c r="D43" s="22">
        <v>17.261313790549007</v>
      </c>
      <c r="E43" s="22">
        <v>4.8521581854248961</v>
      </c>
      <c r="F43" s="22">
        <v>2.1117865800654559E-4</v>
      </c>
      <c r="G43" s="22">
        <v>46.963005735977411</v>
      </c>
      <c r="H43" s="22">
        <v>120.5462442640226</v>
      </c>
      <c r="I43" s="22">
        <v>46.963005735977411</v>
      </c>
      <c r="J43" s="22">
        <v>120.5462442640226</v>
      </c>
    </row>
    <row r="44" spans="2:10" x14ac:dyDescent="0.25">
      <c r="B44"/>
      <c r="C44"/>
      <c r="D44"/>
      <c r="E44"/>
      <c r="F44"/>
      <c r="G44"/>
      <c r="H44"/>
      <c r="I44"/>
      <c r="J44"/>
    </row>
    <row r="45" spans="2:10" x14ac:dyDescent="0.25">
      <c r="B45"/>
      <c r="C45"/>
      <c r="D45"/>
      <c r="E45"/>
      <c r="F45"/>
      <c r="G45"/>
      <c r="H45"/>
      <c r="I45"/>
      <c r="J45"/>
    </row>
    <row r="46" spans="2:10" x14ac:dyDescent="0.25">
      <c r="B46"/>
      <c r="C46"/>
      <c r="D46"/>
      <c r="E46"/>
      <c r="F46"/>
      <c r="G46"/>
      <c r="H46"/>
      <c r="I46"/>
      <c r="J46"/>
    </row>
  </sheetData>
  <hyperlinks>
    <hyperlink ref="F1" location="Meny!A1" tooltip="Gå til arket &quot;Meny&quot;" display="Hovedmeny"/>
  </hyperlinks>
  <pageMargins left="0.78740157499999996" right="0.78740157499999996" top="0.984251969" bottom="0.984251969" header="0.5" footer="0.5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opLeftCell="A2" zoomScaleNormal="100" workbookViewId="0">
      <selection activeCell="P17" sqref="P17"/>
    </sheetView>
  </sheetViews>
  <sheetFormatPr defaultColWidth="11.42578125" defaultRowHeight="15" x14ac:dyDescent="0.25"/>
  <cols>
    <col min="1" max="1" width="9.7109375" style="61" customWidth="1"/>
    <col min="2" max="2" width="11.42578125" style="61"/>
    <col min="3" max="3" width="7.5703125" style="61" customWidth="1"/>
    <col min="4" max="4" width="8.5703125" style="61" customWidth="1"/>
    <col min="5" max="5" width="13.85546875" style="61" customWidth="1"/>
    <col min="6" max="6" width="1.7109375" style="61" customWidth="1"/>
    <col min="7" max="11" width="11.42578125" style="61"/>
    <col min="12" max="12" width="12.140625" style="61" customWidth="1"/>
    <col min="13" max="14" width="11.42578125" style="61"/>
    <col min="15" max="15" width="13.140625" style="61" customWidth="1"/>
    <col min="16" max="16384" width="11.42578125" style="61"/>
  </cols>
  <sheetData>
    <row r="1" spans="1:15" x14ac:dyDescent="0.25">
      <c r="A1" s="80" t="s">
        <v>51</v>
      </c>
      <c r="J1" s="114" t="s">
        <v>64</v>
      </c>
    </row>
    <row r="2" spans="1:15" x14ac:dyDescent="0.25">
      <c r="B2" s="61" t="s">
        <v>33</v>
      </c>
      <c r="C2" s="61" t="s">
        <v>28</v>
      </c>
      <c r="D2" s="61" t="s">
        <v>49</v>
      </c>
      <c r="E2" s="119" t="s">
        <v>102</v>
      </c>
      <c r="G2" t="s">
        <v>109</v>
      </c>
      <c r="H2"/>
      <c r="I2"/>
      <c r="J2"/>
      <c r="K2"/>
      <c r="L2"/>
      <c r="M2"/>
      <c r="N2"/>
      <c r="O2"/>
    </row>
    <row r="3" spans="1:15" ht="19.5" thickBot="1" x14ac:dyDescent="0.4">
      <c r="A3" s="61" t="s">
        <v>50</v>
      </c>
      <c r="B3" s="88" t="s">
        <v>35</v>
      </c>
      <c r="C3" s="89" t="s">
        <v>52</v>
      </c>
      <c r="D3" s="89" t="s">
        <v>53</v>
      </c>
      <c r="E3" s="89" t="s">
        <v>54</v>
      </c>
      <c r="G3"/>
      <c r="H3"/>
      <c r="I3"/>
      <c r="J3"/>
      <c r="K3"/>
      <c r="L3"/>
      <c r="M3"/>
      <c r="N3"/>
      <c r="O3"/>
    </row>
    <row r="4" spans="1:15" x14ac:dyDescent="0.25">
      <c r="A4" s="61">
        <v>1</v>
      </c>
      <c r="B4" s="85">
        <v>10624154</v>
      </c>
      <c r="C4" s="85">
        <v>40000</v>
      </c>
      <c r="D4" s="85">
        <v>30000</v>
      </c>
      <c r="E4" s="87">
        <v>0.37820602961870686</v>
      </c>
      <c r="G4" s="24" t="s">
        <v>83</v>
      </c>
      <c r="H4" s="24"/>
      <c r="I4"/>
      <c r="J4"/>
      <c r="K4"/>
      <c r="L4"/>
      <c r="M4"/>
      <c r="N4"/>
      <c r="O4"/>
    </row>
    <row r="5" spans="1:15" x14ac:dyDescent="0.25">
      <c r="A5" s="61">
        <v>2</v>
      </c>
      <c r="B5" s="85">
        <v>12306247</v>
      </c>
      <c r="C5" s="85">
        <v>40000</v>
      </c>
      <c r="D5" s="85">
        <v>30000</v>
      </c>
      <c r="E5" s="87">
        <v>0.67737525256475895</v>
      </c>
      <c r="G5" s="117" t="s">
        <v>99</v>
      </c>
      <c r="H5" s="21">
        <v>0.90554003934923366</v>
      </c>
      <c r="I5"/>
      <c r="J5"/>
      <c r="K5"/>
      <c r="L5"/>
      <c r="M5"/>
      <c r="N5"/>
      <c r="O5"/>
    </row>
    <row r="6" spans="1:15" x14ac:dyDescent="0.25">
      <c r="A6" s="61">
        <v>3</v>
      </c>
      <c r="B6" s="85">
        <v>14784025</v>
      </c>
      <c r="C6" s="85">
        <v>40000</v>
      </c>
      <c r="D6" s="85">
        <v>60000</v>
      </c>
      <c r="E6" s="87">
        <v>0.58921351047254067</v>
      </c>
      <c r="G6" s="21" t="s">
        <v>13</v>
      </c>
      <c r="H6" s="21">
        <v>0.8200027628646116</v>
      </c>
      <c r="I6"/>
      <c r="J6"/>
      <c r="K6"/>
      <c r="L6"/>
      <c r="M6"/>
      <c r="N6"/>
      <c r="O6"/>
    </row>
    <row r="7" spans="1:15" x14ac:dyDescent="0.25">
      <c r="A7" s="61">
        <v>4</v>
      </c>
      <c r="B7" s="85">
        <v>13245832</v>
      </c>
      <c r="C7" s="85">
        <v>40000</v>
      </c>
      <c r="D7" s="85">
        <v>60000</v>
      </c>
      <c r="E7" s="87">
        <v>7.0908258919772038E-2</v>
      </c>
      <c r="G7" s="21" t="s">
        <v>14</v>
      </c>
      <c r="H7" s="21">
        <v>0.78143192633559977</v>
      </c>
      <c r="I7"/>
      <c r="J7"/>
      <c r="K7"/>
      <c r="L7"/>
      <c r="M7"/>
      <c r="N7"/>
      <c r="O7"/>
    </row>
    <row r="8" spans="1:15" x14ac:dyDescent="0.25">
      <c r="A8" s="61">
        <v>5</v>
      </c>
      <c r="B8" s="85">
        <v>17332882</v>
      </c>
      <c r="C8" s="85">
        <v>40000</v>
      </c>
      <c r="D8" s="85">
        <v>90000</v>
      </c>
      <c r="E8" s="87">
        <v>0.21721889786298498</v>
      </c>
      <c r="G8" s="117" t="s">
        <v>88</v>
      </c>
      <c r="H8" s="21">
        <v>1832832.9362128691</v>
      </c>
      <c r="I8"/>
      <c r="J8"/>
      <c r="K8"/>
      <c r="L8"/>
      <c r="M8"/>
      <c r="N8"/>
      <c r="O8"/>
    </row>
    <row r="9" spans="1:15" ht="15.75" thickBot="1" x14ac:dyDescent="0.3">
      <c r="A9" s="61">
        <v>6</v>
      </c>
      <c r="B9" s="85">
        <v>17107449</v>
      </c>
      <c r="C9" s="85">
        <v>40000</v>
      </c>
      <c r="D9" s="85">
        <v>90000</v>
      </c>
      <c r="E9" s="87">
        <v>0.92299755016574148</v>
      </c>
      <c r="G9" s="123" t="s">
        <v>101</v>
      </c>
      <c r="H9" s="22">
        <v>18</v>
      </c>
      <c r="I9"/>
      <c r="J9"/>
      <c r="K9"/>
      <c r="L9"/>
      <c r="M9"/>
      <c r="N9"/>
      <c r="O9"/>
    </row>
    <row r="10" spans="1:15" x14ac:dyDescent="0.25">
      <c r="A10" s="61">
        <v>7</v>
      </c>
      <c r="B10" s="85">
        <v>6883910</v>
      </c>
      <c r="C10" s="85">
        <v>60000</v>
      </c>
      <c r="D10" s="85">
        <v>30000</v>
      </c>
      <c r="E10" s="87">
        <v>0.31685831373529227</v>
      </c>
      <c r="G10"/>
      <c r="H10"/>
      <c r="I10"/>
      <c r="J10"/>
      <c r="K10"/>
      <c r="L10"/>
      <c r="M10"/>
      <c r="N10"/>
      <c r="O10"/>
    </row>
    <row r="11" spans="1:15" ht="15.75" thickBot="1" x14ac:dyDescent="0.3">
      <c r="A11" s="61">
        <v>8</v>
      </c>
      <c r="B11" s="85">
        <v>11145281</v>
      </c>
      <c r="C11" s="85">
        <v>60000</v>
      </c>
      <c r="D11" s="85">
        <v>30000</v>
      </c>
      <c r="E11" s="87">
        <v>0.30876872055366156</v>
      </c>
      <c r="G11" t="s">
        <v>15</v>
      </c>
      <c r="H11"/>
      <c r="I11"/>
      <c r="J11"/>
      <c r="K11"/>
      <c r="L11"/>
      <c r="M11"/>
      <c r="N11"/>
      <c r="O11"/>
    </row>
    <row r="12" spans="1:15" x14ac:dyDescent="0.25">
      <c r="A12" s="61">
        <v>9</v>
      </c>
      <c r="B12" s="85">
        <v>9463869</v>
      </c>
      <c r="C12" s="85">
        <v>60000</v>
      </c>
      <c r="D12" s="85">
        <v>60000</v>
      </c>
      <c r="E12" s="87">
        <v>0.52926441468825058</v>
      </c>
      <c r="G12" s="23"/>
      <c r="H12" s="23" t="s">
        <v>18</v>
      </c>
      <c r="I12" s="23" t="s">
        <v>19</v>
      </c>
      <c r="J12" s="23" t="s">
        <v>20</v>
      </c>
      <c r="K12" s="23" t="s">
        <v>21</v>
      </c>
      <c r="L12" s="23" t="s">
        <v>22</v>
      </c>
      <c r="M12"/>
      <c r="N12"/>
      <c r="O12"/>
    </row>
    <row r="13" spans="1:15" x14ac:dyDescent="0.25">
      <c r="A13" s="61">
        <v>10</v>
      </c>
      <c r="B13" s="85">
        <v>15407814</v>
      </c>
      <c r="C13" s="85">
        <v>60000</v>
      </c>
      <c r="D13" s="85">
        <v>60000</v>
      </c>
      <c r="E13" s="87">
        <v>0.5243331247308447</v>
      </c>
      <c r="G13" s="117" t="s">
        <v>87</v>
      </c>
      <c r="H13" s="21">
        <v>3</v>
      </c>
      <c r="I13" s="21">
        <v>214251205175374.44</v>
      </c>
      <c r="J13" s="21">
        <v>71417068391791.484</v>
      </c>
      <c r="K13" s="21">
        <v>21.25965720883006</v>
      </c>
      <c r="L13" s="21">
        <v>1.7653685808834925E-5</v>
      </c>
      <c r="M13"/>
      <c r="N13"/>
      <c r="O13"/>
    </row>
    <row r="14" spans="1:15" x14ac:dyDescent="0.25">
      <c r="A14" s="61">
        <v>11</v>
      </c>
      <c r="B14" s="85">
        <v>14165507</v>
      </c>
      <c r="C14" s="85">
        <v>60000</v>
      </c>
      <c r="D14" s="85">
        <v>90000</v>
      </c>
      <c r="E14" s="87">
        <v>0.25910861042701949</v>
      </c>
      <c r="G14" s="21" t="s">
        <v>16</v>
      </c>
      <c r="H14" s="21">
        <v>14</v>
      </c>
      <c r="I14" s="21">
        <v>47029872008933.625</v>
      </c>
      <c r="J14" s="21">
        <v>3359276572066.6875</v>
      </c>
      <c r="K14" s="21"/>
      <c r="L14" s="21"/>
      <c r="M14"/>
      <c r="N14"/>
      <c r="O14"/>
    </row>
    <row r="15" spans="1:15" ht="15.75" thickBot="1" x14ac:dyDescent="0.3">
      <c r="A15" s="61">
        <v>12</v>
      </c>
      <c r="B15" s="85">
        <v>12754720</v>
      </c>
      <c r="C15" s="85">
        <v>60000</v>
      </c>
      <c r="D15" s="85">
        <v>90000</v>
      </c>
      <c r="E15" s="87">
        <v>0.42178915981945175</v>
      </c>
      <c r="G15" s="22" t="s">
        <v>17</v>
      </c>
      <c r="H15" s="22">
        <v>17</v>
      </c>
      <c r="I15" s="22">
        <v>261281077184308.06</v>
      </c>
      <c r="J15" s="22"/>
      <c r="K15" s="22"/>
      <c r="L15" s="22"/>
      <c r="M15"/>
      <c r="N15"/>
      <c r="O15"/>
    </row>
    <row r="16" spans="1:15" ht="15.75" thickBot="1" x14ac:dyDescent="0.3">
      <c r="A16" s="61">
        <v>13</v>
      </c>
      <c r="B16" s="85">
        <v>4192971</v>
      </c>
      <c r="C16" s="85">
        <v>80000</v>
      </c>
      <c r="D16" s="85">
        <v>30000</v>
      </c>
      <c r="E16" s="87">
        <v>0.94046563582992881</v>
      </c>
      <c r="G16"/>
      <c r="H16"/>
      <c r="I16"/>
      <c r="J16"/>
      <c r="K16"/>
      <c r="L16"/>
      <c r="M16"/>
      <c r="N16"/>
      <c r="O16"/>
    </row>
    <row r="17" spans="1:15" x14ac:dyDescent="0.25">
      <c r="A17" s="61">
        <v>14</v>
      </c>
      <c r="B17" s="85">
        <v>7291690</v>
      </c>
      <c r="C17" s="85">
        <v>80000</v>
      </c>
      <c r="D17" s="85">
        <v>30000</v>
      </c>
      <c r="E17" s="87">
        <v>0.168897573576273</v>
      </c>
      <c r="G17" s="23"/>
      <c r="H17" s="23" t="s">
        <v>89</v>
      </c>
      <c r="I17" s="23" t="s">
        <v>88</v>
      </c>
      <c r="J17" s="23" t="s">
        <v>23</v>
      </c>
      <c r="K17" s="23" t="s">
        <v>90</v>
      </c>
      <c r="L17" s="23" t="s">
        <v>24</v>
      </c>
      <c r="M17" s="23" t="s">
        <v>25</v>
      </c>
      <c r="N17" s="23" t="s">
        <v>103</v>
      </c>
      <c r="O17" s="23" t="s">
        <v>26</v>
      </c>
    </row>
    <row r="18" spans="1:15" x14ac:dyDescent="0.25">
      <c r="A18" s="61">
        <v>15</v>
      </c>
      <c r="B18" s="85">
        <v>6455421</v>
      </c>
      <c r="C18" s="85">
        <v>80000</v>
      </c>
      <c r="D18" s="85">
        <v>60000</v>
      </c>
      <c r="E18" s="87">
        <v>0.88358528779673517</v>
      </c>
      <c r="G18" s="117" t="s">
        <v>84</v>
      </c>
      <c r="H18" s="21">
        <v>16779619.143212862</v>
      </c>
      <c r="I18" s="21">
        <v>2152592.6041650632</v>
      </c>
      <c r="J18" s="21">
        <v>7.795074233157675</v>
      </c>
      <c r="K18" s="21">
        <v>1.8499666784399499E-6</v>
      </c>
      <c r="L18" s="21">
        <v>12162767.195573315</v>
      </c>
      <c r="M18" s="21">
        <v>21396471.09085241</v>
      </c>
      <c r="N18" s="21">
        <v>12162767.195573315</v>
      </c>
      <c r="O18" s="21">
        <v>21396471.09085241</v>
      </c>
    </row>
    <row r="19" spans="1:15" x14ac:dyDescent="0.25">
      <c r="A19" s="61">
        <v>16</v>
      </c>
      <c r="B19" s="85">
        <v>5641536</v>
      </c>
      <c r="C19" s="85">
        <v>80000</v>
      </c>
      <c r="D19" s="85">
        <v>60000</v>
      </c>
      <c r="E19" s="87">
        <v>0.44208480371537995</v>
      </c>
      <c r="G19" s="21" t="s">
        <v>27</v>
      </c>
      <c r="H19" s="21">
        <v>-168.99995563033545</v>
      </c>
      <c r="I19" s="21">
        <v>26.455161330241197</v>
      </c>
      <c r="J19" s="21">
        <v>-6.3881657541490657</v>
      </c>
      <c r="K19" s="21">
        <v>1.6873923430959041E-5</v>
      </c>
      <c r="L19" s="21">
        <v>-225.7406333026056</v>
      </c>
      <c r="M19" s="21">
        <v>-112.25927795806528</v>
      </c>
      <c r="N19" s="21">
        <v>-225.7406333026056</v>
      </c>
      <c r="O19" s="21">
        <v>-112.25927795806528</v>
      </c>
    </row>
    <row r="20" spans="1:15" x14ac:dyDescent="0.25">
      <c r="A20" s="61">
        <v>17</v>
      </c>
      <c r="B20" s="85">
        <v>11423384</v>
      </c>
      <c r="C20" s="85">
        <v>80000</v>
      </c>
      <c r="D20" s="85">
        <v>90000</v>
      </c>
      <c r="E20" s="87">
        <v>0.19149998316067451</v>
      </c>
      <c r="G20" s="21" t="s">
        <v>29</v>
      </c>
      <c r="H20" s="21">
        <v>82.255804977529436</v>
      </c>
      <c r="I20" s="21">
        <v>17.808350322160162</v>
      </c>
      <c r="J20" s="21">
        <v>4.6189458029232977</v>
      </c>
      <c r="K20" s="21">
        <v>3.9786717513020422E-4</v>
      </c>
      <c r="L20" s="21">
        <v>44.060692390954799</v>
      </c>
      <c r="M20" s="21">
        <v>120.45091756410407</v>
      </c>
      <c r="N20" s="21">
        <v>44.060692390954799</v>
      </c>
      <c r="O20" s="21">
        <v>120.45091756410407</v>
      </c>
    </row>
    <row r="21" spans="1:15" ht="15.75" thickBot="1" x14ac:dyDescent="0.3">
      <c r="A21" s="61">
        <v>18</v>
      </c>
      <c r="B21" s="85">
        <v>9811976</v>
      </c>
      <c r="C21" s="85">
        <v>80000</v>
      </c>
      <c r="D21" s="85">
        <v>90000</v>
      </c>
      <c r="E21" s="87">
        <v>0.25239442992841638</v>
      </c>
      <c r="G21" s="22" t="s">
        <v>34</v>
      </c>
      <c r="H21" s="22">
        <v>-1026661.5351299034</v>
      </c>
      <c r="I21" s="22">
        <v>1690834.209554275</v>
      </c>
      <c r="J21" s="22">
        <v>-0.60719231331411505</v>
      </c>
      <c r="K21" s="22">
        <v>0.55344436888459014</v>
      </c>
      <c r="L21" s="22">
        <v>-4653140.2280380344</v>
      </c>
      <c r="M21" s="22">
        <v>2599817.1577782272</v>
      </c>
      <c r="N21" s="22">
        <v>-4653140.2280380344</v>
      </c>
      <c r="O21" s="22">
        <v>2599817.1577782272</v>
      </c>
    </row>
    <row r="22" spans="1:15" x14ac:dyDescent="0.25">
      <c r="G22"/>
      <c r="H22"/>
      <c r="I22"/>
      <c r="J22"/>
      <c r="K22"/>
      <c r="L22"/>
      <c r="M22"/>
      <c r="N22"/>
      <c r="O22"/>
    </row>
    <row r="23" spans="1:15" x14ac:dyDescent="0.25">
      <c r="G23"/>
      <c r="H23"/>
      <c r="I23"/>
      <c r="J23"/>
      <c r="K23"/>
      <c r="L23"/>
      <c r="M23"/>
      <c r="N23"/>
      <c r="O23"/>
    </row>
    <row r="24" spans="1:15" x14ac:dyDescent="0.25">
      <c r="G24"/>
      <c r="H24"/>
      <c r="I24"/>
      <c r="J24"/>
      <c r="K24"/>
      <c r="L24"/>
      <c r="M24"/>
      <c r="N24"/>
      <c r="O24"/>
    </row>
  </sheetData>
  <hyperlinks>
    <hyperlink ref="J1" location="Meny!A1" tooltip="Gå til arket &quot;Meny&quot;" display="Hovedmeny"/>
  </hyperlinks>
  <pageMargins left="0.78740157499999996" right="0.78740157499999996" top="0.984251969" bottom="0.984251969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zoomScaleNormal="100" workbookViewId="0">
      <selection activeCell="G15" sqref="G15"/>
    </sheetView>
  </sheetViews>
  <sheetFormatPr defaultColWidth="11.42578125" defaultRowHeight="15" x14ac:dyDescent="0.25"/>
  <cols>
    <col min="1" max="1" width="5.5703125" style="61" customWidth="1"/>
    <col min="2" max="2" width="11.42578125" style="61"/>
    <col min="3" max="3" width="7.42578125" style="61" customWidth="1"/>
    <col min="4" max="4" width="9" style="61" customWidth="1"/>
    <col min="5" max="5" width="12.7109375" style="61" customWidth="1"/>
    <col min="6" max="6" width="1.140625" style="61" customWidth="1"/>
    <col min="7" max="7" width="16.42578125" style="61" customWidth="1"/>
    <col min="8" max="8" width="12" style="61" customWidth="1"/>
    <col min="9" max="9" width="12.42578125" style="61" customWidth="1"/>
    <col min="10" max="10" width="10.7109375" style="61" customWidth="1"/>
    <col min="11" max="11" width="10.42578125" style="61" customWidth="1"/>
    <col min="12" max="12" width="13.85546875" style="61" customWidth="1"/>
    <col min="13" max="15" width="13.7109375" style="61" customWidth="1"/>
    <col min="16" max="16384" width="11.42578125" style="61"/>
  </cols>
  <sheetData>
    <row r="1" spans="1:12" x14ac:dyDescent="0.25">
      <c r="A1" s="80" t="s">
        <v>57</v>
      </c>
      <c r="J1" s="114" t="s">
        <v>76</v>
      </c>
    </row>
    <row r="2" spans="1:12" x14ac:dyDescent="0.25">
      <c r="B2" s="61" t="s">
        <v>33</v>
      </c>
      <c r="C2" s="61" t="s">
        <v>28</v>
      </c>
      <c r="D2" s="61" t="s">
        <v>49</v>
      </c>
      <c r="E2" s="119" t="s">
        <v>104</v>
      </c>
      <c r="G2" s="119" t="s">
        <v>109</v>
      </c>
    </row>
    <row r="3" spans="1:12" ht="16.5" customHeight="1" thickBot="1" x14ac:dyDescent="0.4">
      <c r="A3" s="61" t="s">
        <v>50</v>
      </c>
      <c r="B3" s="90" t="s">
        <v>35</v>
      </c>
      <c r="C3" s="91" t="s">
        <v>36</v>
      </c>
      <c r="D3" s="91" t="s">
        <v>55</v>
      </c>
      <c r="E3" s="91" t="s">
        <v>56</v>
      </c>
    </row>
    <row r="4" spans="1:12" x14ac:dyDescent="0.25">
      <c r="A4" s="61">
        <v>1</v>
      </c>
      <c r="B4" s="85">
        <v>10624154</v>
      </c>
      <c r="C4" s="85">
        <v>40000</v>
      </c>
      <c r="D4" s="85">
        <v>30000</v>
      </c>
      <c r="E4" s="85">
        <f>C4*D4</f>
        <v>1200000000</v>
      </c>
      <c r="G4" s="92" t="s">
        <v>83</v>
      </c>
      <c r="H4" s="92"/>
    </row>
    <row r="5" spans="1:12" x14ac:dyDescent="0.25">
      <c r="A5" s="61">
        <v>2</v>
      </c>
      <c r="B5" s="85">
        <v>12306247</v>
      </c>
      <c r="C5" s="85">
        <v>40000</v>
      </c>
      <c r="D5" s="85">
        <v>30000</v>
      </c>
      <c r="E5" s="85">
        <f t="shared" ref="E5:E21" si="0">C5*D5</f>
        <v>1200000000</v>
      </c>
      <c r="G5" s="124" t="s">
        <v>99</v>
      </c>
      <c r="H5" s="93">
        <v>0.90373849438942766</v>
      </c>
    </row>
    <row r="6" spans="1:12" x14ac:dyDescent="0.25">
      <c r="A6" s="61">
        <v>3</v>
      </c>
      <c r="B6" s="85">
        <v>14784025</v>
      </c>
      <c r="C6" s="85">
        <v>40000</v>
      </c>
      <c r="D6" s="85">
        <v>60000</v>
      </c>
      <c r="E6" s="85">
        <f t="shared" si="0"/>
        <v>2400000000</v>
      </c>
      <c r="G6" s="93" t="s">
        <v>13</v>
      </c>
      <c r="H6" s="93">
        <v>0.81674326624126947</v>
      </c>
    </row>
    <row r="7" spans="1:12" x14ac:dyDescent="0.25">
      <c r="A7" s="61">
        <v>4</v>
      </c>
      <c r="B7" s="85">
        <v>13245832</v>
      </c>
      <c r="C7" s="85">
        <v>40000</v>
      </c>
      <c r="D7" s="85">
        <v>60000</v>
      </c>
      <c r="E7" s="85">
        <f t="shared" si="0"/>
        <v>2400000000</v>
      </c>
      <c r="G7" s="93" t="s">
        <v>14</v>
      </c>
      <c r="H7" s="93">
        <v>0.77747396615011288</v>
      </c>
    </row>
    <row r="8" spans="1:12" x14ac:dyDescent="0.25">
      <c r="A8" s="61">
        <v>5</v>
      </c>
      <c r="B8" s="85">
        <v>17332882</v>
      </c>
      <c r="C8" s="85">
        <v>40000</v>
      </c>
      <c r="D8" s="85">
        <v>90000</v>
      </c>
      <c r="E8" s="85">
        <f t="shared" si="0"/>
        <v>3600000000</v>
      </c>
      <c r="G8" s="124" t="s">
        <v>88</v>
      </c>
      <c r="H8" s="93">
        <v>1849353.4931691871</v>
      </c>
    </row>
    <row r="9" spans="1:12" ht="15.75" thickBot="1" x14ac:dyDescent="0.3">
      <c r="A9" s="61">
        <v>6</v>
      </c>
      <c r="B9" s="85">
        <v>17107449</v>
      </c>
      <c r="C9" s="85">
        <v>40000</v>
      </c>
      <c r="D9" s="85">
        <v>90000</v>
      </c>
      <c r="E9" s="85">
        <f t="shared" si="0"/>
        <v>3600000000</v>
      </c>
      <c r="G9" s="125" t="s">
        <v>101</v>
      </c>
      <c r="H9" s="94">
        <v>18</v>
      </c>
    </row>
    <row r="10" spans="1:12" x14ac:dyDescent="0.25">
      <c r="A10" s="61">
        <v>7</v>
      </c>
      <c r="B10" s="85">
        <v>6883910</v>
      </c>
      <c r="C10" s="85">
        <v>60000</v>
      </c>
      <c r="D10" s="85">
        <v>30000</v>
      </c>
      <c r="E10" s="85">
        <f t="shared" si="0"/>
        <v>1800000000</v>
      </c>
    </row>
    <row r="11" spans="1:12" ht="15.75" thickBot="1" x14ac:dyDescent="0.3">
      <c r="A11" s="61">
        <v>8</v>
      </c>
      <c r="B11" s="85">
        <v>11145281</v>
      </c>
      <c r="C11" s="85">
        <v>60000</v>
      </c>
      <c r="D11" s="85">
        <v>30000</v>
      </c>
      <c r="E11" s="85">
        <f t="shared" si="0"/>
        <v>1800000000</v>
      </c>
      <c r="G11" s="61" t="s">
        <v>15</v>
      </c>
    </row>
    <row r="12" spans="1:12" x14ac:dyDescent="0.25">
      <c r="A12" s="61">
        <v>9</v>
      </c>
      <c r="B12" s="85">
        <v>9463869</v>
      </c>
      <c r="C12" s="85">
        <v>60000</v>
      </c>
      <c r="D12" s="85">
        <v>60000</v>
      </c>
      <c r="E12" s="85">
        <f t="shared" si="0"/>
        <v>3600000000</v>
      </c>
      <c r="G12" s="95"/>
      <c r="H12" s="95" t="s">
        <v>18</v>
      </c>
      <c r="I12" s="95" t="s">
        <v>19</v>
      </c>
      <c r="J12" s="95" t="s">
        <v>20</v>
      </c>
      <c r="K12" s="95" t="s">
        <v>21</v>
      </c>
      <c r="L12" s="95" t="s">
        <v>22</v>
      </c>
    </row>
    <row r="13" spans="1:12" x14ac:dyDescent="0.25">
      <c r="A13" s="61">
        <v>10</v>
      </c>
      <c r="B13" s="85">
        <v>15407814</v>
      </c>
      <c r="C13" s="85">
        <v>60000</v>
      </c>
      <c r="D13" s="85">
        <v>60000</v>
      </c>
      <c r="E13" s="85">
        <f t="shared" si="0"/>
        <v>3600000000</v>
      </c>
      <c r="G13" s="124" t="s">
        <v>87</v>
      </c>
      <c r="H13" s="93">
        <v>3</v>
      </c>
      <c r="I13" s="93">
        <v>213399560386549</v>
      </c>
      <c r="J13" s="93">
        <v>71133186795516.328</v>
      </c>
      <c r="K13" s="93">
        <v>20.798518546175988</v>
      </c>
      <c r="L13" s="93">
        <v>1.9982806822796334E-5</v>
      </c>
    </row>
    <row r="14" spans="1:12" x14ac:dyDescent="0.25">
      <c r="A14" s="61">
        <v>11</v>
      </c>
      <c r="B14" s="85">
        <v>14165507</v>
      </c>
      <c r="C14" s="85">
        <v>60000</v>
      </c>
      <c r="D14" s="85">
        <v>90000</v>
      </c>
      <c r="E14" s="85">
        <f t="shared" si="0"/>
        <v>5400000000</v>
      </c>
      <c r="G14" s="93" t="s">
        <v>16</v>
      </c>
      <c r="H14" s="93">
        <v>14</v>
      </c>
      <c r="I14" s="93">
        <v>47881516797759.047</v>
      </c>
      <c r="J14" s="93">
        <v>3420108342697.0747</v>
      </c>
      <c r="K14" s="93"/>
      <c r="L14" s="93"/>
    </row>
    <row r="15" spans="1:12" ht="15.75" thickBot="1" x14ac:dyDescent="0.3">
      <c r="A15" s="61">
        <v>12</v>
      </c>
      <c r="B15" s="85">
        <v>12754720</v>
      </c>
      <c r="C15" s="85">
        <v>60000</v>
      </c>
      <c r="D15" s="85">
        <v>90000</v>
      </c>
      <c r="E15" s="85">
        <f t="shared" si="0"/>
        <v>5400000000</v>
      </c>
      <c r="G15" s="94" t="s">
        <v>17</v>
      </c>
      <c r="H15" s="94">
        <v>17</v>
      </c>
      <c r="I15" s="94">
        <v>261281077184308.06</v>
      </c>
      <c r="J15" s="94"/>
      <c r="K15" s="94"/>
      <c r="L15" s="94"/>
    </row>
    <row r="16" spans="1:12" ht="15.75" thickBot="1" x14ac:dyDescent="0.3">
      <c r="A16" s="61">
        <v>13</v>
      </c>
      <c r="B16" s="85">
        <v>4192971</v>
      </c>
      <c r="C16" s="85">
        <v>80000</v>
      </c>
      <c r="D16" s="85">
        <v>30000</v>
      </c>
      <c r="E16" s="85">
        <f t="shared" si="0"/>
        <v>2400000000</v>
      </c>
    </row>
    <row r="17" spans="1:15" x14ac:dyDescent="0.25">
      <c r="A17" s="61">
        <v>14</v>
      </c>
      <c r="B17" s="85">
        <v>7291690</v>
      </c>
      <c r="C17" s="85">
        <v>80000</v>
      </c>
      <c r="D17" s="85">
        <v>30000</v>
      </c>
      <c r="E17" s="85">
        <f t="shared" si="0"/>
        <v>2400000000</v>
      </c>
      <c r="G17" s="95"/>
      <c r="H17" s="95" t="s">
        <v>89</v>
      </c>
      <c r="I17" s="95" t="s">
        <v>88</v>
      </c>
      <c r="J17" s="95" t="s">
        <v>23</v>
      </c>
      <c r="K17" s="95" t="s">
        <v>90</v>
      </c>
      <c r="L17" s="95" t="s">
        <v>24</v>
      </c>
      <c r="M17" s="95" t="s">
        <v>25</v>
      </c>
      <c r="N17" s="95" t="s">
        <v>103</v>
      </c>
      <c r="O17" s="95" t="s">
        <v>26</v>
      </c>
    </row>
    <row r="18" spans="1:15" x14ac:dyDescent="0.25">
      <c r="A18" s="61">
        <v>15</v>
      </c>
      <c r="B18" s="85">
        <v>6455421</v>
      </c>
      <c r="C18" s="85">
        <v>80000</v>
      </c>
      <c r="D18" s="85">
        <v>60000</v>
      </c>
      <c r="E18" s="85">
        <f t="shared" si="0"/>
        <v>4800000000</v>
      </c>
      <c r="G18" s="124" t="s">
        <v>84</v>
      </c>
      <c r="H18" s="96">
        <v>14914461.333333338</v>
      </c>
      <c r="I18" s="93">
        <v>4391538.5609636558</v>
      </c>
      <c r="J18" s="93">
        <v>3.39618134425776</v>
      </c>
      <c r="K18" s="93">
        <v>4.3457769651786089E-3</v>
      </c>
      <c r="L18" s="93">
        <v>5495547.9174417956</v>
      </c>
      <c r="M18" s="93">
        <v>24333374.749224879</v>
      </c>
      <c r="N18" s="93">
        <v>5495547.9174417956</v>
      </c>
      <c r="O18" s="93">
        <v>24333374.749224879</v>
      </c>
    </row>
    <row r="19" spans="1:15" x14ac:dyDescent="0.25">
      <c r="A19" s="61">
        <v>16</v>
      </c>
      <c r="B19" s="85">
        <v>5641536</v>
      </c>
      <c r="C19" s="85">
        <v>80000</v>
      </c>
      <c r="D19" s="85">
        <v>60000</v>
      </c>
      <c r="E19" s="85">
        <f t="shared" si="0"/>
        <v>4800000000</v>
      </c>
      <c r="G19" s="93" t="s">
        <v>27</v>
      </c>
      <c r="H19" s="97">
        <v>-147.10799166666669</v>
      </c>
      <c r="I19" s="93">
        <v>70.623353076490005</v>
      </c>
      <c r="J19" s="93">
        <v>-2.0829935886411186</v>
      </c>
      <c r="K19" s="93">
        <v>5.6067691070659821E-2</v>
      </c>
      <c r="L19" s="93">
        <v>-298.58001873260463</v>
      </c>
      <c r="M19" s="93">
        <v>4.3640353992712217</v>
      </c>
      <c r="N19" s="93">
        <v>-298.58001873260463</v>
      </c>
      <c r="O19" s="93">
        <v>4.3640353992712217</v>
      </c>
    </row>
    <row r="20" spans="1:15" x14ac:dyDescent="0.25">
      <c r="A20" s="61">
        <v>17</v>
      </c>
      <c r="B20" s="85">
        <v>11423384</v>
      </c>
      <c r="C20" s="85">
        <v>80000</v>
      </c>
      <c r="D20" s="85">
        <v>90000</v>
      </c>
      <c r="E20" s="85">
        <f t="shared" si="0"/>
        <v>7200000000</v>
      </c>
      <c r="G20" s="93" t="s">
        <v>29</v>
      </c>
      <c r="H20" s="97">
        <v>105.74501249999996</v>
      </c>
      <c r="I20" s="93">
        <v>67.762911144439656</v>
      </c>
      <c r="J20" s="93">
        <v>1.5605146047311893</v>
      </c>
      <c r="K20" s="93">
        <v>0.14095321405655292</v>
      </c>
      <c r="L20" s="93">
        <v>-39.59197680749557</v>
      </c>
      <c r="M20" s="93">
        <v>251.08200180749549</v>
      </c>
      <c r="N20" s="93">
        <v>-39.59197680749557</v>
      </c>
      <c r="O20" s="93">
        <v>251.08200180749549</v>
      </c>
    </row>
    <row r="21" spans="1:15" ht="15.75" thickBot="1" x14ac:dyDescent="0.3">
      <c r="A21" s="61">
        <v>18</v>
      </c>
      <c r="B21" s="85">
        <v>9811976</v>
      </c>
      <c r="C21" s="85">
        <v>80000</v>
      </c>
      <c r="D21" s="85">
        <v>90000</v>
      </c>
      <c r="E21" s="85">
        <f t="shared" si="0"/>
        <v>7200000000</v>
      </c>
      <c r="G21" s="94" t="s">
        <v>34</v>
      </c>
      <c r="H21" s="98">
        <v>-3.6650645833333299E-4</v>
      </c>
      <c r="I21" s="94">
        <v>1.0897419965258017E-3</v>
      </c>
      <c r="J21" s="94">
        <v>-0.33632406523910163</v>
      </c>
      <c r="K21" s="94">
        <v>0.74161438762651799</v>
      </c>
      <c r="L21" s="94">
        <v>-2.7037705785156203E-3</v>
      </c>
      <c r="M21" s="94">
        <v>1.970757661848955E-3</v>
      </c>
      <c r="N21" s="94">
        <v>-2.7037705785156203E-3</v>
      </c>
      <c r="O21" s="94">
        <v>1.970757661848955E-3</v>
      </c>
    </row>
  </sheetData>
  <hyperlinks>
    <hyperlink ref="J1" location="Meny!A1" tooltip="Gå til arket &quot;Meny&quot;" display="Hovedmeny"/>
  </hyperlinks>
  <pageMargins left="0.78740157499999996" right="0.78740157499999996" top="0.984251969" bottom="0.984251969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01"/>
  <sheetViews>
    <sheetView topLeftCell="A24" zoomScale="85" zoomScaleNormal="85" workbookViewId="0">
      <selection activeCell="I44" sqref="I44"/>
    </sheetView>
  </sheetViews>
  <sheetFormatPr defaultColWidth="11.42578125" defaultRowHeight="15" x14ac:dyDescent="0.25"/>
  <cols>
    <col min="1" max="2" width="7.7109375" style="61" customWidth="1"/>
    <col min="3" max="3" width="9.85546875" style="61" customWidth="1"/>
    <col min="4" max="4" width="7.7109375" style="61" customWidth="1"/>
    <col min="5" max="5" width="10.42578125" style="61" customWidth="1"/>
    <col min="6" max="6" width="10.28515625" style="61" customWidth="1"/>
    <col min="7" max="7" width="10.5703125" style="61" customWidth="1"/>
    <col min="8" max="8" width="12.42578125" style="61" customWidth="1"/>
    <col min="9" max="9" width="2.7109375" style="61" customWidth="1"/>
    <col min="10" max="10" width="15.85546875" style="61" customWidth="1"/>
    <col min="11" max="11" width="10.7109375" style="61" customWidth="1"/>
    <col min="12" max="12" width="12.42578125" style="61" customWidth="1"/>
    <col min="13" max="13" width="9.85546875" style="61" customWidth="1"/>
    <col min="14" max="14" width="10.140625" style="61" customWidth="1"/>
    <col min="15" max="15" width="13.42578125" style="61" customWidth="1"/>
    <col min="16" max="16" width="12.7109375" style="61" customWidth="1"/>
    <col min="17" max="16384" width="11.42578125" style="61"/>
  </cols>
  <sheetData>
    <row r="1" spans="1:39" x14ac:dyDescent="0.25">
      <c r="A1" s="80" t="s">
        <v>63</v>
      </c>
      <c r="J1" s="119" t="s">
        <v>82</v>
      </c>
      <c r="M1" s="114" t="s">
        <v>76</v>
      </c>
      <c r="S1" s="99"/>
      <c r="T1" s="99"/>
      <c r="U1" s="99"/>
      <c r="V1" s="99"/>
      <c r="W1" s="99"/>
      <c r="X1" s="99"/>
    </row>
    <row r="2" spans="1:39" ht="15.75" thickBot="1" x14ac:dyDescent="0.3">
      <c r="F2" s="99"/>
      <c r="G2" s="99"/>
      <c r="H2" s="99"/>
      <c r="I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</row>
    <row r="3" spans="1:39" ht="15.75" customHeight="1" x14ac:dyDescent="0.35">
      <c r="A3" s="90" t="s">
        <v>35</v>
      </c>
      <c r="B3" s="91" t="s">
        <v>36</v>
      </c>
      <c r="C3" s="91" t="s">
        <v>55</v>
      </c>
      <c r="D3" s="91" t="s">
        <v>58</v>
      </c>
      <c r="E3" s="91" t="s">
        <v>59</v>
      </c>
      <c r="F3" s="91" t="s">
        <v>60</v>
      </c>
      <c r="G3" s="91" t="s">
        <v>61</v>
      </c>
      <c r="H3" s="91" t="s">
        <v>62</v>
      </c>
      <c r="I3" s="99"/>
      <c r="J3" s="92" t="s">
        <v>11</v>
      </c>
      <c r="K3" s="92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</row>
    <row r="4" spans="1:39" x14ac:dyDescent="0.25">
      <c r="A4" s="100">
        <v>10792.342286011772</v>
      </c>
      <c r="B4" s="101">
        <v>42.112475344548749</v>
      </c>
      <c r="C4" s="101">
        <v>118.28638637118974</v>
      </c>
      <c r="D4" s="101">
        <v>27.580009440754331</v>
      </c>
      <c r="E4" s="100">
        <v>4981.3325296524945</v>
      </c>
      <c r="F4" s="100">
        <v>1161.4624675761886</v>
      </c>
      <c r="G4" s="100">
        <v>3262.3396528301273</v>
      </c>
      <c r="H4" s="100">
        <v>137385.19819535245</v>
      </c>
      <c r="I4" s="99"/>
      <c r="J4" s="93" t="s">
        <v>12</v>
      </c>
      <c r="K4" s="102">
        <v>0.99999422650097203</v>
      </c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</row>
    <row r="5" spans="1:39" x14ac:dyDescent="0.25">
      <c r="A5" s="100">
        <v>6612.5708703970704</v>
      </c>
      <c r="B5" s="101">
        <v>25.598360091162437</v>
      </c>
      <c r="C5" s="101">
        <v>107.53095395866643</v>
      </c>
      <c r="D5" s="101">
        <v>19.098219064515174</v>
      </c>
      <c r="E5" s="100">
        <v>2752.6160803801522</v>
      </c>
      <c r="F5" s="100">
        <v>488.88308871336284</v>
      </c>
      <c r="G5" s="100">
        <v>2053.6497149189067</v>
      </c>
      <c r="H5" s="100">
        <v>52570.064903607257</v>
      </c>
      <c r="I5" s="99"/>
      <c r="J5" s="93" t="s">
        <v>13</v>
      </c>
      <c r="K5" s="102">
        <v>0.99998845303527728</v>
      </c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</row>
    <row r="6" spans="1:39" x14ac:dyDescent="0.25">
      <c r="A6" s="100">
        <v>7686.6995134955805</v>
      </c>
      <c r="B6" s="101">
        <v>16.403872264729916</v>
      </c>
      <c r="C6" s="101">
        <v>197.40276035465291</v>
      </c>
      <c r="D6" s="101">
        <v>24.100740716122136</v>
      </c>
      <c r="E6" s="100">
        <v>3238.169665562817</v>
      </c>
      <c r="F6" s="100">
        <v>395.34547219264294</v>
      </c>
      <c r="G6" s="100">
        <v>4757.5527439542839</v>
      </c>
      <c r="H6" s="100">
        <v>78042.287504541382</v>
      </c>
      <c r="I6" s="99"/>
      <c r="J6" s="93" t="s">
        <v>14</v>
      </c>
      <c r="K6" s="102">
        <v>0.99997690607055456</v>
      </c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</row>
    <row r="7" spans="1:39" x14ac:dyDescent="0.25">
      <c r="A7" s="100">
        <v>5831.4008767114537</v>
      </c>
      <c r="B7" s="101">
        <v>17.978175647139924</v>
      </c>
      <c r="C7" s="101">
        <v>128.55257218563685</v>
      </c>
      <c r="D7" s="101">
        <v>20.439915002522476</v>
      </c>
      <c r="E7" s="100">
        <v>2311.1407226450137</v>
      </c>
      <c r="F7" s="100">
        <v>367.47238212795958</v>
      </c>
      <c r="G7" s="100">
        <v>2627.603648830052</v>
      </c>
      <c r="H7" s="100">
        <v>47239.519929732451</v>
      </c>
      <c r="I7" s="99"/>
      <c r="J7" s="124" t="s">
        <v>88</v>
      </c>
      <c r="K7" s="102">
        <v>12.755309299489298</v>
      </c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</row>
    <row r="8" spans="1:39" ht="15.75" thickBot="1" x14ac:dyDescent="0.3">
      <c r="A8" s="100">
        <v>9608.6506515015099</v>
      </c>
      <c r="B8" s="101">
        <v>38.686531876858844</v>
      </c>
      <c r="C8" s="101">
        <v>139.55700449114318</v>
      </c>
      <c r="D8" s="101">
        <v>19.344128776580561</v>
      </c>
      <c r="E8" s="100">
        <v>5398.9765028855436</v>
      </c>
      <c r="F8" s="100">
        <v>748.35725454524629</v>
      </c>
      <c r="G8" s="100">
        <v>2699.6086665505054</v>
      </c>
      <c r="H8" s="100">
        <v>104438.49673355052</v>
      </c>
      <c r="I8" s="99"/>
      <c r="J8" s="125" t="s">
        <v>101</v>
      </c>
      <c r="K8" s="94">
        <v>15</v>
      </c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</row>
    <row r="9" spans="1:39" x14ac:dyDescent="0.25">
      <c r="A9" s="100">
        <v>10436.217068418802</v>
      </c>
      <c r="B9" s="101">
        <v>38.0380401215345</v>
      </c>
      <c r="C9" s="101">
        <v>159.4653676365914</v>
      </c>
      <c r="D9" s="101">
        <v>22.762817892413043</v>
      </c>
      <c r="E9" s="100">
        <v>6065.7500521559132</v>
      </c>
      <c r="F9" s="100">
        <v>865.85298027079068</v>
      </c>
      <c r="G9" s="100">
        <v>3629.8811236584265</v>
      </c>
      <c r="H9" s="100">
        <v>138073.56381811996</v>
      </c>
      <c r="I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</row>
    <row r="10" spans="1:39" ht="15.75" thickBot="1" x14ac:dyDescent="0.3">
      <c r="A10" s="100">
        <v>8173.2758893641958</v>
      </c>
      <c r="B10" s="101">
        <v>14.202509743327516</v>
      </c>
      <c r="C10" s="101">
        <v>160.2506659176795</v>
      </c>
      <c r="D10" s="101">
        <v>35.216279328800482</v>
      </c>
      <c r="E10" s="100">
        <v>2275.9616440705659</v>
      </c>
      <c r="F10" s="100">
        <v>500.15955029103225</v>
      </c>
      <c r="G10" s="100">
        <v>5643.4322135832881</v>
      </c>
      <c r="H10" s="100">
        <v>80150.900999225036</v>
      </c>
      <c r="I10" s="99"/>
      <c r="J10" s="61" t="s">
        <v>15</v>
      </c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</row>
    <row r="11" spans="1:39" x14ac:dyDescent="0.25">
      <c r="A11" s="100">
        <v>7059.3828354602383</v>
      </c>
      <c r="B11" s="101">
        <v>29.090733390752003</v>
      </c>
      <c r="C11" s="101">
        <v>91.264402366487317</v>
      </c>
      <c r="D11" s="101">
        <v>20.204245402415943</v>
      </c>
      <c r="E11" s="100">
        <v>2654.9483973097986</v>
      </c>
      <c r="F11" s="100">
        <v>587.75631636300909</v>
      </c>
      <c r="G11" s="100">
        <v>1843.9283819173399</v>
      </c>
      <c r="H11" s="100">
        <v>53641.228949998076</v>
      </c>
      <c r="I11" s="99"/>
      <c r="J11" s="95"/>
      <c r="K11" s="95" t="s">
        <v>18</v>
      </c>
      <c r="L11" s="95" t="s">
        <v>19</v>
      </c>
      <c r="M11" s="95" t="s">
        <v>20</v>
      </c>
      <c r="N11" s="95" t="s">
        <v>21</v>
      </c>
      <c r="O11" s="95" t="s">
        <v>22</v>
      </c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</row>
    <row r="12" spans="1:39" x14ac:dyDescent="0.25">
      <c r="A12" s="100">
        <v>11379.900960235107</v>
      </c>
      <c r="B12" s="101">
        <v>40.270688208541237</v>
      </c>
      <c r="C12" s="101">
        <v>144.05913158734413</v>
      </c>
      <c r="D12" s="101">
        <v>29.18769672526777</v>
      </c>
      <c r="E12" s="100">
        <v>5801.3603717471497</v>
      </c>
      <c r="F12" s="100">
        <v>1175.4086343487186</v>
      </c>
      <c r="G12" s="100">
        <v>4204.7542432768432</v>
      </c>
      <c r="H12" s="100">
        <v>169328.34712454249</v>
      </c>
      <c r="I12" s="99"/>
      <c r="J12" s="124" t="s">
        <v>105</v>
      </c>
      <c r="K12" s="93">
        <v>7</v>
      </c>
      <c r="L12" s="93">
        <v>98629577.899081632</v>
      </c>
      <c r="M12" s="93">
        <v>14089939.699868804</v>
      </c>
      <c r="N12" s="93">
        <v>86601.845338140556</v>
      </c>
      <c r="O12" s="93">
        <v>9.7440548678599841E-17</v>
      </c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</row>
    <row r="13" spans="1:39" x14ac:dyDescent="0.25">
      <c r="A13" s="100">
        <v>9610.7100486843919</v>
      </c>
      <c r="B13" s="101">
        <v>27.14518908444688</v>
      </c>
      <c r="C13" s="101">
        <v>141.71743748368146</v>
      </c>
      <c r="D13" s="101">
        <v>33.556815637126789</v>
      </c>
      <c r="E13" s="100">
        <v>3846.9466370578134</v>
      </c>
      <c r="F13" s="100">
        <v>910.90610554173054</v>
      </c>
      <c r="G13" s="100">
        <v>4755.5859222059407</v>
      </c>
      <c r="H13" s="100">
        <v>129091.27906561394</v>
      </c>
      <c r="I13" s="99"/>
      <c r="J13" s="93" t="s">
        <v>16</v>
      </c>
      <c r="K13" s="93">
        <v>7</v>
      </c>
      <c r="L13" s="93">
        <v>1138.885407279467</v>
      </c>
      <c r="M13" s="93">
        <v>162.69791532563815</v>
      </c>
      <c r="N13" s="93"/>
      <c r="O13" s="93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</row>
    <row r="14" spans="1:39" ht="15.75" thickBot="1" x14ac:dyDescent="0.3">
      <c r="A14" s="100">
        <v>16050.099287170704</v>
      </c>
      <c r="B14" s="101">
        <v>52.801741526122072</v>
      </c>
      <c r="C14" s="101">
        <v>175.5055302813642</v>
      </c>
      <c r="D14" s="101">
        <v>37.724994199212986</v>
      </c>
      <c r="E14" s="100">
        <v>9266.9976463215826</v>
      </c>
      <c r="F14" s="100">
        <v>1991.9453927812986</v>
      </c>
      <c r="G14" s="100">
        <v>6620.9451117942635</v>
      </c>
      <c r="H14" s="100">
        <v>349597.43245160207</v>
      </c>
      <c r="I14" s="99"/>
      <c r="J14" s="94" t="s">
        <v>17</v>
      </c>
      <c r="K14" s="94">
        <v>14</v>
      </c>
      <c r="L14" s="94">
        <v>98630716.784488916</v>
      </c>
      <c r="M14" s="94"/>
      <c r="N14" s="94"/>
      <c r="O14" s="94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</row>
    <row r="15" spans="1:39" ht="15.75" thickBot="1" x14ac:dyDescent="0.3">
      <c r="A15" s="100">
        <v>11180.052606761281</v>
      </c>
      <c r="B15" s="101">
        <v>38.638077571971174</v>
      </c>
      <c r="C15" s="101">
        <v>98.925783523710734</v>
      </c>
      <c r="D15" s="101">
        <v>43.164788390394008</v>
      </c>
      <c r="E15" s="100">
        <v>3822.3020976571634</v>
      </c>
      <c r="F15" s="100">
        <v>1667.8044422057644</v>
      </c>
      <c r="G15" s="100">
        <v>4270.1105121548999</v>
      </c>
      <c r="H15" s="100">
        <v>164988.86120953059</v>
      </c>
      <c r="I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</row>
    <row r="16" spans="1:39" x14ac:dyDescent="0.25">
      <c r="A16" s="100">
        <v>13207.556879487905</v>
      </c>
      <c r="B16" s="101">
        <v>52.766782917330715</v>
      </c>
      <c r="C16" s="101">
        <v>169.37923376898524</v>
      </c>
      <c r="D16" s="101">
        <v>22.466247355601908</v>
      </c>
      <c r="E16" s="100">
        <v>8937.5972589918565</v>
      </c>
      <c r="F16" s="100">
        <v>1185.4715971801011</v>
      </c>
      <c r="G16" s="100">
        <v>3805.3157627563423</v>
      </c>
      <c r="H16" s="100">
        <v>200794.27078526065</v>
      </c>
      <c r="I16" s="99"/>
      <c r="J16" s="95"/>
      <c r="K16" s="95" t="s">
        <v>89</v>
      </c>
      <c r="L16" s="95" t="s">
        <v>88</v>
      </c>
      <c r="M16" s="95" t="s">
        <v>23</v>
      </c>
      <c r="N16" s="95" t="s">
        <v>90</v>
      </c>
      <c r="O16" s="95" t="s">
        <v>24</v>
      </c>
      <c r="P16" s="95" t="s">
        <v>25</v>
      </c>
      <c r="Q16" s="103"/>
      <c r="R16" s="103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</row>
    <row r="17" spans="1:39" x14ac:dyDescent="0.25">
      <c r="A17" s="100">
        <v>9395.7225987789152</v>
      </c>
      <c r="B17" s="101">
        <v>12.675404424591921</v>
      </c>
      <c r="C17" s="101">
        <v>170.40417190579262</v>
      </c>
      <c r="D17" s="101">
        <v>41.835873410131967</v>
      </c>
      <c r="E17" s="100">
        <v>2159.9417945436062</v>
      </c>
      <c r="F17" s="100">
        <v>530.28661492945423</v>
      </c>
      <c r="G17" s="100">
        <v>7129.0073644091062</v>
      </c>
      <c r="H17" s="100">
        <v>90363.05148977958</v>
      </c>
      <c r="I17" s="99"/>
      <c r="J17" s="124" t="s">
        <v>84</v>
      </c>
      <c r="K17" s="104">
        <v>-284.92898939948606</v>
      </c>
      <c r="L17" s="104">
        <v>289.22323535254714</v>
      </c>
      <c r="M17" s="104">
        <v>-0.98515248628684127</v>
      </c>
      <c r="N17" s="102">
        <v>0.35736789537398306</v>
      </c>
      <c r="O17" s="102">
        <v>-968.83326565214145</v>
      </c>
      <c r="P17" s="102">
        <v>398.97528685316934</v>
      </c>
      <c r="Q17" s="93"/>
      <c r="R17" s="93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</row>
    <row r="18" spans="1:39" x14ac:dyDescent="0.25">
      <c r="A18" s="100">
        <v>11011.760263028757</v>
      </c>
      <c r="B18" s="101">
        <v>20.269393010138995</v>
      </c>
      <c r="C18" s="101">
        <v>187.23741120036141</v>
      </c>
      <c r="D18" s="101">
        <v>39.498311955998815</v>
      </c>
      <c r="E18" s="100">
        <v>3795.188673821126</v>
      </c>
      <c r="F18" s="100">
        <v>800.60680827321187</v>
      </c>
      <c r="G18" s="100">
        <v>7395.5616774255013</v>
      </c>
      <c r="H18" s="100">
        <v>149903.54617046026</v>
      </c>
      <c r="I18" s="99"/>
      <c r="J18" s="93" t="s">
        <v>27</v>
      </c>
      <c r="K18" s="104">
        <v>188.94642502314241</v>
      </c>
      <c r="L18" s="104">
        <v>8.9014412479218805</v>
      </c>
      <c r="M18" s="104">
        <v>21.226498019885668</v>
      </c>
      <c r="N18" s="105">
        <v>1.2965626585450136E-7</v>
      </c>
      <c r="O18" s="102">
        <v>167.89786117990576</v>
      </c>
      <c r="P18" s="102">
        <v>209.99498886637906</v>
      </c>
      <c r="Q18" s="93"/>
      <c r="R18" s="93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</row>
    <row r="19" spans="1:39" x14ac:dyDescent="0.25">
      <c r="A19" s="99"/>
      <c r="B19" s="99"/>
      <c r="C19" s="99"/>
      <c r="D19" s="99"/>
      <c r="E19" s="99"/>
      <c r="F19" s="99"/>
      <c r="G19" s="99"/>
      <c r="H19" s="99"/>
      <c r="I19" s="99"/>
      <c r="J19" s="93" t="s">
        <v>29</v>
      </c>
      <c r="K19" s="104">
        <v>1.7420040026686077</v>
      </c>
      <c r="L19" s="104">
        <v>1.745812551329794</v>
      </c>
      <c r="M19" s="104">
        <v>0.99781846644516026</v>
      </c>
      <c r="N19" s="102">
        <v>0.35160237188487231</v>
      </c>
      <c r="O19" s="102">
        <v>-2.386186693817526</v>
      </c>
      <c r="P19" s="102">
        <v>5.8701946991547418</v>
      </c>
      <c r="Q19" s="93"/>
      <c r="R19" s="93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</row>
    <row r="20" spans="1:39" x14ac:dyDescent="0.25">
      <c r="A20" s="85"/>
      <c r="B20" s="86"/>
      <c r="C20" s="86"/>
      <c r="D20" s="86"/>
      <c r="E20" s="106"/>
      <c r="F20" s="107"/>
      <c r="G20" s="107"/>
      <c r="H20" s="108"/>
      <c r="I20" s="99"/>
      <c r="J20" s="93" t="s">
        <v>34</v>
      </c>
      <c r="K20" s="104">
        <v>9.2342240407855591</v>
      </c>
      <c r="L20" s="104">
        <v>11.552372107893905</v>
      </c>
      <c r="M20" s="104">
        <v>0.7993357515272278</v>
      </c>
      <c r="N20" s="102">
        <v>0.45036323762239305</v>
      </c>
      <c r="O20" s="102">
        <v>-18.082795201530875</v>
      </c>
      <c r="P20" s="102">
        <v>36.551243283101989</v>
      </c>
      <c r="Q20" s="93"/>
      <c r="R20" s="93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</row>
    <row r="21" spans="1:39" x14ac:dyDescent="0.25">
      <c r="A21" s="85"/>
      <c r="B21" s="86"/>
      <c r="C21" s="86"/>
      <c r="D21" s="86"/>
      <c r="E21" s="106"/>
      <c r="F21" s="107"/>
      <c r="G21" s="107"/>
      <c r="H21" s="108"/>
      <c r="I21" s="99"/>
      <c r="J21" s="93" t="s">
        <v>37</v>
      </c>
      <c r="K21" s="104">
        <v>-6.6634746654028049E-2</v>
      </c>
      <c r="L21" s="104">
        <v>5.4225575205792936E-2</v>
      </c>
      <c r="M21" s="104">
        <v>-1.2288435189694298</v>
      </c>
      <c r="N21" s="102">
        <v>0.25883456762581536</v>
      </c>
      <c r="O21" s="102">
        <v>-0.19485785680732215</v>
      </c>
      <c r="P21" s="102">
        <v>6.1588363499266045E-2</v>
      </c>
      <c r="Q21" s="93"/>
      <c r="R21" s="93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</row>
    <row r="22" spans="1:39" x14ac:dyDescent="0.25">
      <c r="E22" s="99"/>
      <c r="F22" s="99"/>
      <c r="G22" s="99"/>
      <c r="I22" s="99"/>
      <c r="J22" s="93" t="s">
        <v>38</v>
      </c>
      <c r="K22" s="104">
        <v>-0.29962516305512571</v>
      </c>
      <c r="L22" s="104">
        <v>0.32934037967871277</v>
      </c>
      <c r="M22" s="104">
        <v>-0.90977353990854182</v>
      </c>
      <c r="N22" s="102">
        <v>0.39318892133374894</v>
      </c>
      <c r="O22" s="102">
        <v>-1.0783914116602662</v>
      </c>
      <c r="P22" s="102">
        <v>0.47914108555001483</v>
      </c>
      <c r="Q22" s="93"/>
      <c r="R22" s="93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</row>
    <row r="23" spans="1:39" x14ac:dyDescent="0.25">
      <c r="E23" s="99"/>
      <c r="F23" s="99"/>
      <c r="G23" s="99"/>
      <c r="I23" s="99"/>
      <c r="J23" s="93" t="s">
        <v>39</v>
      </c>
      <c r="K23" s="104">
        <v>0.94401982729387957</v>
      </c>
      <c r="L23" s="104">
        <v>6.8592794951132213E-2</v>
      </c>
      <c r="M23" s="104">
        <v>13.76266746334554</v>
      </c>
      <c r="N23" s="105">
        <v>2.5223528687295604E-6</v>
      </c>
      <c r="O23" s="102">
        <v>0.78182364091203826</v>
      </c>
      <c r="P23" s="102">
        <v>1.1062160136757209</v>
      </c>
      <c r="Q23" s="93"/>
      <c r="R23" s="93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</row>
    <row r="24" spans="1:39" ht="15.75" thickBot="1" x14ac:dyDescent="0.3">
      <c r="F24" s="99"/>
      <c r="G24" s="99"/>
      <c r="H24" s="99"/>
      <c r="I24" s="99"/>
      <c r="J24" s="94" t="s">
        <v>40</v>
      </c>
      <c r="K24" s="109">
        <v>1.9054186728185082E-3</v>
      </c>
      <c r="L24" s="109">
        <v>1.973015176106355E-3</v>
      </c>
      <c r="M24" s="109">
        <v>0.96573949146136573</v>
      </c>
      <c r="N24" s="110">
        <v>0.36634573814182825</v>
      </c>
      <c r="O24" s="110">
        <v>-2.7600208600936206E-3</v>
      </c>
      <c r="P24" s="110">
        <v>6.5708582057306371E-3</v>
      </c>
      <c r="Q24" s="93"/>
      <c r="R24" s="93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</row>
    <row r="25" spans="1:39" x14ac:dyDescent="0.25">
      <c r="F25" s="99"/>
      <c r="G25" s="99"/>
      <c r="H25" s="99"/>
      <c r="I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</row>
    <row r="26" spans="1:39" x14ac:dyDescent="0.25">
      <c r="F26" s="99"/>
      <c r="G26" s="99"/>
      <c r="H26" s="99"/>
      <c r="I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</row>
    <row r="27" spans="1:39" x14ac:dyDescent="0.25">
      <c r="A27" s="119" t="s">
        <v>106</v>
      </c>
      <c r="F27" s="99"/>
      <c r="G27" s="99"/>
      <c r="H27" s="99"/>
      <c r="I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</row>
    <row r="28" spans="1:39" x14ac:dyDescent="0.25"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</row>
    <row r="29" spans="1:39" ht="18" x14ac:dyDescent="0.35">
      <c r="A29" s="90" t="s">
        <v>35</v>
      </c>
      <c r="B29" s="91" t="s">
        <v>36</v>
      </c>
      <c r="C29" s="111" t="s">
        <v>61</v>
      </c>
      <c r="D29" s="91"/>
      <c r="E29" s="119" t="s">
        <v>109</v>
      </c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</row>
    <row r="30" spans="1:39" ht="15.75" thickBot="1" x14ac:dyDescent="0.3">
      <c r="A30" s="85">
        <f>A4</f>
        <v>10792.342286011772</v>
      </c>
      <c r="B30" s="86">
        <f>B4</f>
        <v>42.112475344548749</v>
      </c>
      <c r="C30" s="85">
        <f>G4</f>
        <v>3262.3396528301273</v>
      </c>
      <c r="N30" s="103"/>
      <c r="O30" s="103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</row>
    <row r="31" spans="1:39" x14ac:dyDescent="0.25">
      <c r="A31" s="85">
        <f t="shared" ref="A31:B44" si="0">A5</f>
        <v>6612.5708703970704</v>
      </c>
      <c r="B31" s="86">
        <f t="shared" si="0"/>
        <v>25.598360091162437</v>
      </c>
      <c r="C31" s="85">
        <f t="shared" ref="C31:C44" si="1">G5</f>
        <v>2053.6497149189067</v>
      </c>
      <c r="E31" s="92" t="s">
        <v>83</v>
      </c>
      <c r="F31" s="92"/>
      <c r="N31" s="93"/>
      <c r="O31" s="93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</row>
    <row r="32" spans="1:39" x14ac:dyDescent="0.25">
      <c r="A32" s="85">
        <f t="shared" si="0"/>
        <v>7686.6995134955805</v>
      </c>
      <c r="B32" s="86">
        <f t="shared" si="0"/>
        <v>16.403872264729916</v>
      </c>
      <c r="C32" s="85">
        <f t="shared" si="1"/>
        <v>4757.5527439542839</v>
      </c>
      <c r="E32" s="124" t="s">
        <v>99</v>
      </c>
      <c r="F32" s="93">
        <v>0.99999096462241122</v>
      </c>
      <c r="N32" s="93"/>
      <c r="O32" s="93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</row>
    <row r="33" spans="1:39" x14ac:dyDescent="0.25">
      <c r="A33" s="85">
        <f t="shared" si="0"/>
        <v>5831.4008767114537</v>
      </c>
      <c r="B33" s="86">
        <f t="shared" si="0"/>
        <v>17.978175647139924</v>
      </c>
      <c r="C33" s="85">
        <f t="shared" si="1"/>
        <v>2627.603648830052</v>
      </c>
      <c r="E33" s="93" t="s">
        <v>13</v>
      </c>
      <c r="F33" s="93">
        <v>0.99998192932646057</v>
      </c>
      <c r="N33" s="93"/>
      <c r="O33" s="93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</row>
    <row r="34" spans="1:39" x14ac:dyDescent="0.25">
      <c r="A34" s="85">
        <f t="shared" si="0"/>
        <v>9608.6506515015099</v>
      </c>
      <c r="B34" s="86">
        <f t="shared" si="0"/>
        <v>38.686531876858844</v>
      </c>
      <c r="C34" s="85">
        <f t="shared" si="1"/>
        <v>2699.6086665505054</v>
      </c>
      <c r="E34" s="124" t="s">
        <v>100</v>
      </c>
      <c r="F34" s="93">
        <v>0.99997891754753732</v>
      </c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</row>
    <row r="35" spans="1:39" x14ac:dyDescent="0.25">
      <c r="A35" s="85">
        <f t="shared" si="0"/>
        <v>10436.217068418802</v>
      </c>
      <c r="B35" s="86">
        <f t="shared" si="0"/>
        <v>38.0380401215345</v>
      </c>
      <c r="C35" s="85">
        <f t="shared" si="1"/>
        <v>3629.8811236584265</v>
      </c>
      <c r="E35" s="124" t="s">
        <v>88</v>
      </c>
      <c r="F35" s="93">
        <v>12.187163615797241</v>
      </c>
      <c r="N35" s="103"/>
      <c r="O35" s="103"/>
      <c r="P35" s="103"/>
      <c r="Q35" s="103"/>
      <c r="R35" s="103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</row>
    <row r="36" spans="1:39" ht="15.75" thickBot="1" x14ac:dyDescent="0.3">
      <c r="A36" s="85">
        <f t="shared" si="0"/>
        <v>8173.2758893641958</v>
      </c>
      <c r="B36" s="86">
        <f t="shared" si="0"/>
        <v>14.202509743327516</v>
      </c>
      <c r="C36" s="85">
        <f t="shared" si="1"/>
        <v>5643.4322135832881</v>
      </c>
      <c r="E36" s="125" t="s">
        <v>101</v>
      </c>
      <c r="F36" s="94">
        <v>15</v>
      </c>
      <c r="N36" s="93"/>
      <c r="O36" s="93"/>
      <c r="P36" s="93"/>
      <c r="Q36" s="93"/>
      <c r="R36" s="93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</row>
    <row r="37" spans="1:39" x14ac:dyDescent="0.25">
      <c r="A37" s="85">
        <f t="shared" si="0"/>
        <v>7059.3828354602383</v>
      </c>
      <c r="B37" s="86">
        <f t="shared" si="0"/>
        <v>29.090733390752003</v>
      </c>
      <c r="C37" s="85">
        <f t="shared" si="1"/>
        <v>1843.9283819173399</v>
      </c>
      <c r="N37" s="93"/>
      <c r="O37" s="93"/>
      <c r="P37" s="93"/>
      <c r="Q37" s="93"/>
      <c r="R37" s="93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</row>
    <row r="38" spans="1:39" ht="15.75" thickBot="1" x14ac:dyDescent="0.3">
      <c r="A38" s="85">
        <f t="shared" si="0"/>
        <v>11379.900960235107</v>
      </c>
      <c r="B38" s="86">
        <f t="shared" si="0"/>
        <v>40.270688208541237</v>
      </c>
      <c r="C38" s="85">
        <f t="shared" si="1"/>
        <v>4204.7542432768432</v>
      </c>
      <c r="E38" s="61" t="s">
        <v>15</v>
      </c>
      <c r="N38" s="93"/>
      <c r="O38" s="93"/>
      <c r="P38" s="93"/>
      <c r="Q38" s="93"/>
      <c r="R38" s="93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</row>
    <row r="39" spans="1:39" x14ac:dyDescent="0.25">
      <c r="A39" s="85">
        <f t="shared" si="0"/>
        <v>9610.7100486843919</v>
      </c>
      <c r="B39" s="86">
        <f t="shared" si="0"/>
        <v>27.14518908444688</v>
      </c>
      <c r="C39" s="85">
        <f t="shared" si="1"/>
        <v>4755.5859222059407</v>
      </c>
      <c r="E39" s="95"/>
      <c r="F39" s="95" t="s">
        <v>18</v>
      </c>
      <c r="G39" s="95" t="s">
        <v>19</v>
      </c>
      <c r="H39" s="95" t="s">
        <v>20</v>
      </c>
      <c r="I39" s="95" t="s">
        <v>21</v>
      </c>
      <c r="J39" s="95" t="s">
        <v>22</v>
      </c>
      <c r="N39" s="93"/>
      <c r="O39" s="93"/>
      <c r="P39" s="93"/>
      <c r="Q39" s="93"/>
      <c r="R39" s="93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</row>
    <row r="40" spans="1:39" x14ac:dyDescent="0.25">
      <c r="A40" s="85">
        <f t="shared" si="0"/>
        <v>16050.099287170704</v>
      </c>
      <c r="B40" s="86">
        <f t="shared" si="0"/>
        <v>52.801741526122072</v>
      </c>
      <c r="C40" s="85">
        <f t="shared" si="1"/>
        <v>6620.9451117942635</v>
      </c>
      <c r="E40" s="124" t="s">
        <v>87</v>
      </c>
      <c r="F40" s="93">
        <v>2</v>
      </c>
      <c r="G40" s="93">
        <v>98628934.461004943</v>
      </c>
      <c r="H40" s="93">
        <v>49314467.230502471</v>
      </c>
      <c r="I40" s="93">
        <v>332023.68261739926</v>
      </c>
      <c r="J40" s="93">
        <v>3.4821384979911439E-29</v>
      </c>
      <c r="N40" s="93"/>
      <c r="O40" s="93"/>
      <c r="P40" s="93"/>
      <c r="Q40" s="93"/>
      <c r="R40" s="93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</row>
    <row r="41" spans="1:39" x14ac:dyDescent="0.25">
      <c r="A41" s="85">
        <f t="shared" si="0"/>
        <v>11180.052606761281</v>
      </c>
      <c r="B41" s="86">
        <f t="shared" si="0"/>
        <v>38.638077571971174</v>
      </c>
      <c r="C41" s="85">
        <f t="shared" si="1"/>
        <v>4270.1105121548999</v>
      </c>
      <c r="E41" s="93" t="s">
        <v>16</v>
      </c>
      <c r="F41" s="93">
        <v>12</v>
      </c>
      <c r="G41" s="93">
        <v>1782.3234839785448</v>
      </c>
      <c r="H41" s="93">
        <v>148.52695699821206</v>
      </c>
      <c r="I41" s="93"/>
      <c r="J41" s="93"/>
      <c r="N41" s="93"/>
      <c r="O41" s="93"/>
      <c r="P41" s="93"/>
      <c r="Q41" s="93"/>
      <c r="R41" s="93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</row>
    <row r="42" spans="1:39" ht="15.75" thickBot="1" x14ac:dyDescent="0.3">
      <c r="A42" s="85">
        <f t="shared" si="0"/>
        <v>13207.556879487905</v>
      </c>
      <c r="B42" s="86">
        <f t="shared" si="0"/>
        <v>52.766782917330715</v>
      </c>
      <c r="C42" s="85">
        <f t="shared" si="1"/>
        <v>3805.3157627563423</v>
      </c>
      <c r="E42" s="94" t="s">
        <v>17</v>
      </c>
      <c r="F42" s="94">
        <v>14</v>
      </c>
      <c r="G42" s="94">
        <v>98630716.784488916</v>
      </c>
      <c r="H42" s="94"/>
      <c r="I42" s="94"/>
      <c r="J42" s="94"/>
      <c r="N42" s="93"/>
      <c r="O42" s="93"/>
      <c r="P42" s="93"/>
      <c r="Q42" s="93"/>
      <c r="R42" s="93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</row>
    <row r="43" spans="1:39" ht="15.75" thickBot="1" x14ac:dyDescent="0.3">
      <c r="A43" s="85">
        <f t="shared" si="0"/>
        <v>9395.7225987789152</v>
      </c>
      <c r="B43" s="86">
        <f t="shared" si="0"/>
        <v>12.675404424591921</v>
      </c>
      <c r="C43" s="85">
        <f t="shared" si="1"/>
        <v>7129.0073644091062</v>
      </c>
      <c r="N43" s="93"/>
      <c r="O43" s="93"/>
      <c r="P43" s="93"/>
      <c r="Q43" s="93"/>
      <c r="R43" s="93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</row>
    <row r="44" spans="1:39" x14ac:dyDescent="0.25">
      <c r="A44" s="85">
        <f t="shared" si="0"/>
        <v>11011.760263028757</v>
      </c>
      <c r="B44" s="86">
        <f t="shared" si="0"/>
        <v>20.269393010138995</v>
      </c>
      <c r="C44" s="85">
        <f t="shared" si="1"/>
        <v>7395.5616774255013</v>
      </c>
      <c r="E44" s="95"/>
      <c r="F44" s="95" t="s">
        <v>89</v>
      </c>
      <c r="G44" s="95" t="s">
        <v>88</v>
      </c>
      <c r="H44" s="95" t="s">
        <v>23</v>
      </c>
      <c r="I44" s="95" t="s">
        <v>90</v>
      </c>
      <c r="J44" s="95" t="s">
        <v>24</v>
      </c>
      <c r="K44" s="95" t="s">
        <v>25</v>
      </c>
      <c r="L44" s="95" t="s">
        <v>103</v>
      </c>
      <c r="M44" s="95" t="s">
        <v>26</v>
      </c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</row>
    <row r="45" spans="1:39" x14ac:dyDescent="0.25">
      <c r="A45" s="85"/>
      <c r="B45" s="86"/>
      <c r="C45" s="85"/>
      <c r="E45" s="124" t="s">
        <v>84</v>
      </c>
      <c r="F45" s="93">
        <v>5.5381316859602521</v>
      </c>
      <c r="G45" s="93">
        <v>12.750064080835932</v>
      </c>
      <c r="H45" s="93">
        <v>0.43436108641088145</v>
      </c>
      <c r="I45" s="93">
        <v>0.6717338849800738</v>
      </c>
      <c r="J45" s="93">
        <v>-22.24187148054169</v>
      </c>
      <c r="K45" s="93">
        <v>33.318134852462194</v>
      </c>
      <c r="L45" s="93">
        <v>-22.24187148054169</v>
      </c>
      <c r="M45" s="93">
        <v>33.318134852462194</v>
      </c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99"/>
      <c r="AL45" s="99"/>
      <c r="AM45" s="99"/>
    </row>
    <row r="46" spans="1:39" x14ac:dyDescent="0.25">
      <c r="A46" s="85"/>
      <c r="B46" s="86"/>
      <c r="C46" s="85"/>
      <c r="E46" s="93" t="s">
        <v>27</v>
      </c>
      <c r="F46" s="93">
        <v>178.49964070765628</v>
      </c>
      <c r="G46" s="93">
        <v>0.24958514792373204</v>
      </c>
      <c r="H46" s="93">
        <v>715.18534733565957</v>
      </c>
      <c r="I46" s="93">
        <v>3.7611394536264485E-29</v>
      </c>
      <c r="J46" s="93">
        <v>177.95584138589015</v>
      </c>
      <c r="K46" s="93">
        <v>179.04344002942241</v>
      </c>
      <c r="L46" s="93">
        <v>177.95584138589015</v>
      </c>
      <c r="M46" s="93">
        <v>179.04344002942241</v>
      </c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99"/>
      <c r="AL46" s="99"/>
      <c r="AM46" s="99"/>
    </row>
    <row r="47" spans="1:39" ht="15.75" thickBot="1" x14ac:dyDescent="0.3">
      <c r="A47" s="85"/>
      <c r="B47" s="86"/>
      <c r="C47" s="85"/>
      <c r="E47" s="94" t="s">
        <v>29</v>
      </c>
      <c r="F47" s="94">
        <v>0.99926031656030945</v>
      </c>
      <c r="G47" s="94">
        <v>1.8898044704009872E-3</v>
      </c>
      <c r="H47" s="94">
        <v>528.76386536871826</v>
      </c>
      <c r="I47" s="94">
        <v>1.409790003568816E-27</v>
      </c>
      <c r="J47" s="94">
        <v>0.99514278633936593</v>
      </c>
      <c r="K47" s="94">
        <v>1.0033778467812531</v>
      </c>
      <c r="L47" s="94">
        <v>0.99514278633936593</v>
      </c>
      <c r="M47" s="94">
        <v>1.0033778467812531</v>
      </c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99"/>
    </row>
    <row r="48" spans="1:39" x14ac:dyDescent="0.25">
      <c r="A48" s="99"/>
      <c r="B48" s="99"/>
      <c r="C48" s="99"/>
      <c r="D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99"/>
    </row>
    <row r="49" spans="6:39" x14ac:dyDescent="0.25"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99"/>
      <c r="AM49" s="99"/>
    </row>
    <row r="50" spans="6:39" x14ac:dyDescent="0.25"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</row>
    <row r="51" spans="6:39" x14ac:dyDescent="0.25"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</row>
    <row r="52" spans="6:39" x14ac:dyDescent="0.25">
      <c r="F52" s="99"/>
      <c r="G52" s="99"/>
      <c r="H52" s="99"/>
      <c r="I52" s="99"/>
      <c r="J52" s="112"/>
      <c r="K52" s="112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99"/>
      <c r="AK52" s="99"/>
      <c r="AL52" s="99"/>
      <c r="AM52" s="99"/>
    </row>
    <row r="53" spans="6:39" x14ac:dyDescent="0.25">
      <c r="F53" s="99"/>
      <c r="G53" s="99"/>
      <c r="H53" s="99"/>
      <c r="I53" s="99"/>
      <c r="J53" s="93"/>
      <c r="K53" s="93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</row>
    <row r="54" spans="6:39" x14ac:dyDescent="0.25">
      <c r="F54" s="99"/>
      <c r="G54" s="99"/>
      <c r="H54" s="99"/>
      <c r="I54" s="99"/>
      <c r="J54" s="93"/>
      <c r="K54" s="93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</row>
    <row r="55" spans="6:39" x14ac:dyDescent="0.25">
      <c r="F55" s="99"/>
      <c r="G55" s="99"/>
      <c r="H55" s="99"/>
      <c r="I55" s="99"/>
      <c r="J55" s="93"/>
      <c r="K55" s="93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  <c r="AI55" s="99"/>
      <c r="AJ55" s="99"/>
      <c r="AK55" s="99"/>
      <c r="AL55" s="99"/>
      <c r="AM55" s="99"/>
    </row>
    <row r="56" spans="6:39" x14ac:dyDescent="0.25">
      <c r="F56" s="99"/>
      <c r="G56" s="99"/>
      <c r="H56" s="99"/>
      <c r="I56" s="99"/>
      <c r="J56" s="93"/>
      <c r="K56" s="93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99"/>
      <c r="AK56" s="99"/>
      <c r="AL56" s="99"/>
      <c r="AM56" s="99"/>
    </row>
    <row r="57" spans="6:39" x14ac:dyDescent="0.25">
      <c r="F57" s="99"/>
      <c r="G57" s="99"/>
      <c r="H57" s="99"/>
      <c r="I57" s="99"/>
      <c r="J57" s="93"/>
      <c r="K57" s="93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  <c r="AJ57" s="99"/>
      <c r="AK57" s="99"/>
      <c r="AL57" s="99"/>
      <c r="AM57" s="99"/>
    </row>
    <row r="58" spans="6:39" x14ac:dyDescent="0.25"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99"/>
      <c r="AG58" s="99"/>
      <c r="AH58" s="99"/>
      <c r="AI58" s="99"/>
      <c r="AJ58" s="99"/>
      <c r="AK58" s="99"/>
      <c r="AL58" s="99"/>
      <c r="AM58" s="99"/>
    </row>
    <row r="59" spans="6:39" x14ac:dyDescent="0.25"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99"/>
      <c r="AI59" s="99"/>
      <c r="AJ59" s="99"/>
      <c r="AK59" s="99"/>
      <c r="AL59" s="99"/>
      <c r="AM59" s="99"/>
    </row>
    <row r="60" spans="6:39" x14ac:dyDescent="0.25">
      <c r="F60" s="99"/>
      <c r="G60" s="99"/>
      <c r="H60" s="99"/>
      <c r="I60" s="99"/>
      <c r="J60" s="103"/>
      <c r="K60" s="103"/>
      <c r="L60" s="103"/>
      <c r="M60" s="103"/>
      <c r="N60" s="103"/>
      <c r="O60" s="103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99"/>
      <c r="AD60" s="99"/>
      <c r="AE60" s="99"/>
      <c r="AF60" s="99"/>
      <c r="AG60" s="99"/>
      <c r="AH60" s="99"/>
      <c r="AI60" s="99"/>
      <c r="AJ60" s="99"/>
      <c r="AK60" s="99"/>
      <c r="AL60" s="99"/>
      <c r="AM60" s="99"/>
    </row>
    <row r="61" spans="6:39" x14ac:dyDescent="0.25">
      <c r="F61" s="99"/>
      <c r="G61" s="99"/>
      <c r="H61" s="99"/>
      <c r="I61" s="99"/>
      <c r="J61" s="93"/>
      <c r="K61" s="93"/>
      <c r="L61" s="93"/>
      <c r="M61" s="93"/>
      <c r="N61" s="93"/>
      <c r="O61" s="93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</row>
    <row r="62" spans="6:39" x14ac:dyDescent="0.25">
      <c r="F62" s="99"/>
      <c r="G62" s="99"/>
      <c r="H62" s="99"/>
      <c r="I62" s="99"/>
      <c r="J62" s="93"/>
      <c r="K62" s="93"/>
      <c r="L62" s="93"/>
      <c r="M62" s="93"/>
      <c r="N62" s="93"/>
      <c r="O62" s="93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99"/>
      <c r="AJ62" s="99"/>
      <c r="AK62" s="99"/>
      <c r="AL62" s="99"/>
      <c r="AM62" s="99"/>
    </row>
    <row r="63" spans="6:39" x14ac:dyDescent="0.25">
      <c r="F63" s="99"/>
      <c r="G63" s="99"/>
      <c r="H63" s="99"/>
      <c r="I63" s="99"/>
      <c r="J63" s="93"/>
      <c r="K63" s="93"/>
      <c r="L63" s="93"/>
      <c r="M63" s="93"/>
      <c r="N63" s="93"/>
      <c r="O63" s="93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</row>
    <row r="64" spans="6:39" x14ac:dyDescent="0.25"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99"/>
      <c r="AE64" s="99"/>
      <c r="AF64" s="99"/>
      <c r="AG64" s="99"/>
      <c r="AH64" s="99"/>
      <c r="AI64" s="99"/>
      <c r="AJ64" s="99"/>
      <c r="AK64" s="99"/>
      <c r="AL64" s="99"/>
      <c r="AM64" s="99"/>
    </row>
    <row r="65" spans="1:39" x14ac:dyDescent="0.25">
      <c r="A65" s="99"/>
      <c r="B65" s="99"/>
      <c r="C65" s="99"/>
      <c r="D65" s="99"/>
      <c r="E65" s="99"/>
      <c r="F65" s="99"/>
      <c r="G65" s="99"/>
      <c r="H65" s="99"/>
      <c r="I65" s="99"/>
      <c r="J65" s="103"/>
      <c r="K65" s="103"/>
      <c r="L65" s="103"/>
      <c r="M65" s="103"/>
      <c r="N65" s="103"/>
      <c r="O65" s="103"/>
      <c r="P65" s="103"/>
      <c r="Q65" s="103"/>
      <c r="R65" s="103"/>
      <c r="S65" s="99"/>
      <c r="T65" s="99"/>
      <c r="U65" s="99"/>
      <c r="V65" s="99"/>
      <c r="W65" s="99"/>
      <c r="X65" s="99"/>
      <c r="Y65" s="99"/>
      <c r="Z65" s="99"/>
      <c r="AA65" s="99"/>
      <c r="AB65" s="99"/>
      <c r="AC65" s="99"/>
      <c r="AD65" s="99"/>
      <c r="AE65" s="99"/>
      <c r="AF65" s="99"/>
      <c r="AG65" s="99"/>
      <c r="AH65" s="99"/>
      <c r="AI65" s="99"/>
      <c r="AJ65" s="99"/>
      <c r="AK65" s="99"/>
      <c r="AL65" s="99"/>
      <c r="AM65" s="99"/>
    </row>
    <row r="66" spans="1:39" x14ac:dyDescent="0.25">
      <c r="A66" s="99"/>
      <c r="B66" s="99"/>
      <c r="C66" s="99"/>
      <c r="D66" s="99"/>
      <c r="E66" s="99"/>
      <c r="F66" s="99"/>
      <c r="G66" s="99"/>
      <c r="H66" s="99"/>
      <c r="I66" s="99"/>
      <c r="J66" s="93"/>
      <c r="K66" s="93"/>
      <c r="L66" s="93"/>
      <c r="M66" s="93"/>
      <c r="N66" s="93"/>
      <c r="O66" s="93"/>
      <c r="P66" s="93"/>
      <c r="Q66" s="93"/>
      <c r="R66" s="93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99"/>
    </row>
    <row r="67" spans="1:39" x14ac:dyDescent="0.25">
      <c r="A67" s="99"/>
      <c r="B67" s="99"/>
      <c r="C67" s="99"/>
      <c r="D67" s="99"/>
      <c r="E67" s="99"/>
      <c r="F67" s="99"/>
      <c r="G67" s="99"/>
      <c r="H67" s="99"/>
      <c r="I67" s="99"/>
      <c r="J67" s="93"/>
      <c r="K67" s="93"/>
      <c r="L67" s="93"/>
      <c r="M67" s="93"/>
      <c r="N67" s="93"/>
      <c r="O67" s="93"/>
      <c r="P67" s="93"/>
      <c r="Q67" s="93"/>
      <c r="R67" s="93"/>
      <c r="S67" s="99"/>
      <c r="T67" s="99"/>
      <c r="U67" s="99"/>
      <c r="V67" s="99"/>
      <c r="W67" s="99"/>
      <c r="X67" s="99"/>
      <c r="Y67" s="99"/>
      <c r="Z67" s="99"/>
      <c r="AA67" s="99"/>
      <c r="AB67" s="99"/>
      <c r="AC67" s="99"/>
      <c r="AD67" s="99"/>
      <c r="AE67" s="99"/>
      <c r="AF67" s="99"/>
      <c r="AG67" s="99"/>
      <c r="AH67" s="99"/>
      <c r="AI67" s="99"/>
      <c r="AJ67" s="99"/>
      <c r="AK67" s="99"/>
      <c r="AL67" s="99"/>
      <c r="AM67" s="99"/>
    </row>
    <row r="68" spans="1:39" x14ac:dyDescent="0.25">
      <c r="A68" s="99"/>
      <c r="B68" s="99"/>
      <c r="C68" s="99"/>
      <c r="D68" s="99"/>
      <c r="E68" s="99"/>
      <c r="F68" s="99"/>
      <c r="G68" s="99"/>
      <c r="H68" s="99"/>
      <c r="I68" s="99"/>
      <c r="J68" s="93"/>
      <c r="K68" s="93"/>
      <c r="L68" s="93"/>
      <c r="M68" s="93"/>
      <c r="N68" s="93"/>
      <c r="O68" s="93"/>
      <c r="P68" s="93"/>
      <c r="Q68" s="93"/>
      <c r="R68" s="93"/>
      <c r="S68" s="99"/>
      <c r="T68" s="99"/>
      <c r="U68" s="99"/>
      <c r="V68" s="99"/>
      <c r="W68" s="99"/>
      <c r="X68" s="99"/>
      <c r="Y68" s="99"/>
      <c r="Z68" s="99"/>
      <c r="AA68" s="99"/>
      <c r="AB68" s="99"/>
      <c r="AC68" s="99"/>
      <c r="AD68" s="99"/>
      <c r="AE68" s="99"/>
      <c r="AF68" s="99"/>
      <c r="AG68" s="99"/>
      <c r="AH68" s="99"/>
      <c r="AI68" s="99"/>
      <c r="AJ68" s="99"/>
      <c r="AK68" s="99"/>
      <c r="AL68" s="99"/>
      <c r="AM68" s="99"/>
    </row>
    <row r="69" spans="1:39" x14ac:dyDescent="0.25">
      <c r="A69" s="99"/>
      <c r="B69" s="99"/>
      <c r="C69" s="99"/>
      <c r="D69" s="99"/>
      <c r="E69" s="99"/>
      <c r="F69" s="99"/>
      <c r="G69" s="99"/>
      <c r="H69" s="99"/>
      <c r="I69" s="99"/>
      <c r="J69" s="93"/>
      <c r="K69" s="93"/>
      <c r="L69" s="93"/>
      <c r="M69" s="93"/>
      <c r="N69" s="93"/>
      <c r="O69" s="93"/>
      <c r="P69" s="93"/>
      <c r="Q69" s="93"/>
      <c r="R69" s="93"/>
      <c r="S69" s="99"/>
      <c r="T69" s="99"/>
      <c r="U69" s="99"/>
      <c r="V69" s="99"/>
      <c r="W69" s="99"/>
      <c r="X69" s="99"/>
      <c r="Y69" s="99"/>
      <c r="Z69" s="99"/>
      <c r="AA69" s="99"/>
      <c r="AB69" s="99"/>
      <c r="AC69" s="99"/>
      <c r="AD69" s="99"/>
      <c r="AE69" s="99"/>
      <c r="AF69" s="99"/>
      <c r="AG69" s="99"/>
      <c r="AH69" s="99"/>
      <c r="AI69" s="99"/>
      <c r="AJ69" s="99"/>
      <c r="AK69" s="99"/>
      <c r="AL69" s="99"/>
      <c r="AM69" s="99"/>
    </row>
    <row r="70" spans="1:39" x14ac:dyDescent="0.25">
      <c r="A70" s="99"/>
      <c r="B70" s="99"/>
      <c r="C70" s="99"/>
      <c r="D70" s="99"/>
      <c r="E70" s="99"/>
      <c r="F70" s="99"/>
      <c r="G70" s="99"/>
      <c r="H70" s="99"/>
      <c r="I70" s="99"/>
      <c r="J70" s="93"/>
      <c r="K70" s="93"/>
      <c r="L70" s="93"/>
      <c r="M70" s="93"/>
      <c r="N70" s="93"/>
      <c r="O70" s="93"/>
      <c r="P70" s="93"/>
      <c r="Q70" s="93"/>
      <c r="R70" s="93"/>
      <c r="S70" s="99"/>
      <c r="T70" s="99"/>
      <c r="U70" s="99"/>
      <c r="V70" s="99"/>
      <c r="W70" s="99"/>
      <c r="X70" s="99"/>
      <c r="Y70" s="99"/>
      <c r="Z70" s="99"/>
      <c r="AA70" s="99"/>
      <c r="AB70" s="99"/>
      <c r="AC70" s="99"/>
      <c r="AD70" s="99"/>
      <c r="AE70" s="99"/>
      <c r="AF70" s="99"/>
      <c r="AG70" s="99"/>
      <c r="AH70" s="99"/>
      <c r="AI70" s="99"/>
      <c r="AJ70" s="99"/>
      <c r="AK70" s="99"/>
      <c r="AL70" s="99"/>
      <c r="AM70" s="99"/>
    </row>
    <row r="71" spans="1:39" x14ac:dyDescent="0.25">
      <c r="A71" s="99"/>
      <c r="B71" s="99"/>
      <c r="C71" s="99"/>
      <c r="D71" s="99"/>
      <c r="E71" s="99"/>
      <c r="F71" s="99"/>
      <c r="G71" s="99"/>
      <c r="H71" s="99"/>
      <c r="I71" s="99"/>
      <c r="J71" s="93"/>
      <c r="K71" s="93"/>
      <c r="L71" s="93"/>
      <c r="M71" s="93"/>
      <c r="N71" s="93"/>
      <c r="O71" s="93"/>
      <c r="P71" s="93"/>
      <c r="Q71" s="93"/>
      <c r="R71" s="93"/>
      <c r="S71" s="99"/>
      <c r="T71" s="99"/>
      <c r="U71" s="99"/>
      <c r="V71" s="99"/>
      <c r="W71" s="99"/>
      <c r="X71" s="99"/>
      <c r="Y71" s="99"/>
      <c r="Z71" s="99"/>
      <c r="AA71" s="99"/>
      <c r="AB71" s="99"/>
      <c r="AC71" s="99"/>
      <c r="AD71" s="99"/>
      <c r="AE71" s="99"/>
      <c r="AF71" s="99"/>
      <c r="AG71" s="99"/>
      <c r="AH71" s="99"/>
      <c r="AI71" s="99"/>
      <c r="AJ71" s="99"/>
      <c r="AK71" s="99"/>
      <c r="AL71" s="99"/>
      <c r="AM71" s="99"/>
    </row>
    <row r="72" spans="1:39" x14ac:dyDescent="0.25">
      <c r="A72" s="99"/>
      <c r="B72" s="99"/>
      <c r="C72" s="99"/>
      <c r="D72" s="99"/>
      <c r="E72" s="99"/>
      <c r="F72" s="99"/>
      <c r="G72" s="99"/>
      <c r="H72" s="99"/>
      <c r="I72" s="99"/>
      <c r="J72" s="93"/>
      <c r="K72" s="93"/>
      <c r="L72" s="93"/>
      <c r="M72" s="93"/>
      <c r="N72" s="93"/>
      <c r="O72" s="93"/>
      <c r="P72" s="93"/>
      <c r="Q72" s="93"/>
      <c r="R72" s="93"/>
      <c r="S72" s="99"/>
      <c r="T72" s="99"/>
      <c r="U72" s="99"/>
      <c r="V72" s="99"/>
      <c r="W72" s="99"/>
      <c r="X72" s="99"/>
      <c r="Y72" s="99"/>
      <c r="Z72" s="99"/>
      <c r="AA72" s="99"/>
      <c r="AB72" s="99"/>
      <c r="AC72" s="99"/>
      <c r="AD72" s="99"/>
      <c r="AE72" s="99"/>
      <c r="AF72" s="99"/>
      <c r="AG72" s="99"/>
      <c r="AH72" s="99"/>
      <c r="AI72" s="99"/>
      <c r="AJ72" s="99"/>
      <c r="AK72" s="99"/>
      <c r="AL72" s="99"/>
      <c r="AM72" s="99"/>
    </row>
    <row r="73" spans="1:39" x14ac:dyDescent="0.25">
      <c r="A73" s="99"/>
      <c r="B73" s="99"/>
      <c r="C73" s="99"/>
      <c r="D73" s="99"/>
      <c r="E73" s="99"/>
      <c r="F73" s="99"/>
      <c r="G73" s="99"/>
      <c r="H73" s="99"/>
      <c r="I73" s="99"/>
      <c r="J73" s="93"/>
      <c r="K73" s="93"/>
      <c r="L73" s="93"/>
      <c r="M73" s="93"/>
      <c r="N73" s="93"/>
      <c r="O73" s="93"/>
      <c r="P73" s="93"/>
      <c r="Q73" s="93"/>
      <c r="R73" s="93"/>
      <c r="S73" s="99"/>
      <c r="T73" s="99"/>
      <c r="U73" s="99"/>
      <c r="V73" s="99"/>
      <c r="W73" s="99"/>
      <c r="X73" s="99"/>
      <c r="Y73" s="99"/>
      <c r="Z73" s="99"/>
      <c r="AA73" s="99"/>
      <c r="AB73" s="99"/>
      <c r="AC73" s="99"/>
      <c r="AD73" s="99"/>
      <c r="AE73" s="99"/>
      <c r="AF73" s="99"/>
      <c r="AG73" s="99"/>
      <c r="AH73" s="99"/>
      <c r="AI73" s="99"/>
      <c r="AJ73" s="99"/>
      <c r="AK73" s="99"/>
      <c r="AL73" s="99"/>
      <c r="AM73" s="99"/>
    </row>
    <row r="74" spans="1:39" x14ac:dyDescent="0.25">
      <c r="A74" s="99"/>
      <c r="B74" s="99"/>
      <c r="C74" s="99"/>
      <c r="D74" s="99"/>
      <c r="E74" s="99"/>
      <c r="F74" s="99"/>
      <c r="G74" s="99"/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  <c r="AA74" s="99"/>
      <c r="AB74" s="99"/>
      <c r="AC74" s="99"/>
      <c r="AD74" s="99"/>
      <c r="AE74" s="99"/>
      <c r="AF74" s="99"/>
      <c r="AG74" s="99"/>
      <c r="AH74" s="99"/>
      <c r="AI74" s="99"/>
      <c r="AJ74" s="99"/>
      <c r="AK74" s="99"/>
      <c r="AL74" s="99"/>
      <c r="AM74" s="99"/>
    </row>
    <row r="75" spans="1:39" x14ac:dyDescent="0.25">
      <c r="A75" s="99"/>
      <c r="B75" s="99"/>
      <c r="C75" s="99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  <c r="AA75" s="99"/>
      <c r="AB75" s="99"/>
      <c r="AC75" s="99"/>
      <c r="AD75" s="99"/>
      <c r="AE75" s="99"/>
      <c r="AF75" s="99"/>
      <c r="AG75" s="99"/>
      <c r="AH75" s="99"/>
      <c r="AI75" s="99"/>
      <c r="AJ75" s="99"/>
      <c r="AK75" s="99"/>
      <c r="AL75" s="99"/>
      <c r="AM75" s="99"/>
    </row>
    <row r="76" spans="1:39" x14ac:dyDescent="0.25">
      <c r="A76" s="99"/>
      <c r="B76" s="99"/>
      <c r="C76" s="99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  <c r="AA76" s="99"/>
      <c r="AB76" s="99"/>
      <c r="AC76" s="99"/>
      <c r="AD76" s="99"/>
      <c r="AE76" s="99"/>
      <c r="AF76" s="99"/>
      <c r="AG76" s="99"/>
      <c r="AH76" s="99"/>
      <c r="AI76" s="99"/>
      <c r="AJ76" s="99"/>
      <c r="AK76" s="99"/>
      <c r="AL76" s="99"/>
      <c r="AM76" s="99"/>
    </row>
    <row r="77" spans="1:39" x14ac:dyDescent="0.25">
      <c r="A77" s="99"/>
      <c r="B77" s="99"/>
      <c r="C77" s="99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  <c r="AA77" s="99"/>
      <c r="AB77" s="99"/>
      <c r="AC77" s="99"/>
      <c r="AD77" s="99"/>
      <c r="AE77" s="99"/>
      <c r="AF77" s="99"/>
      <c r="AG77" s="99"/>
      <c r="AH77" s="99"/>
      <c r="AI77" s="99"/>
      <c r="AJ77" s="99"/>
      <c r="AK77" s="99"/>
      <c r="AL77" s="99"/>
      <c r="AM77" s="99"/>
    </row>
    <row r="78" spans="1:39" x14ac:dyDescent="0.25">
      <c r="A78" s="99"/>
      <c r="B78" s="99"/>
      <c r="C78" s="99"/>
      <c r="D78" s="99"/>
      <c r="E78" s="99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  <c r="AA78" s="99"/>
      <c r="AB78" s="99"/>
      <c r="AC78" s="99"/>
      <c r="AD78" s="99"/>
      <c r="AE78" s="99"/>
      <c r="AF78" s="99"/>
      <c r="AG78" s="99"/>
      <c r="AH78" s="99"/>
      <c r="AI78" s="99"/>
      <c r="AJ78" s="99"/>
      <c r="AK78" s="99"/>
      <c r="AL78" s="99"/>
      <c r="AM78" s="99"/>
    </row>
    <row r="79" spans="1:39" x14ac:dyDescent="0.25">
      <c r="A79" s="99"/>
      <c r="B79" s="99"/>
      <c r="C79" s="99"/>
      <c r="D79" s="99"/>
      <c r="E79" s="99"/>
      <c r="F79" s="99"/>
      <c r="G79" s="99"/>
      <c r="H79" s="99"/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99"/>
      <c r="Z79" s="99"/>
      <c r="AA79" s="99"/>
      <c r="AB79" s="99"/>
      <c r="AC79" s="99"/>
      <c r="AD79" s="99"/>
      <c r="AE79" s="99"/>
      <c r="AF79" s="99"/>
      <c r="AG79" s="99"/>
      <c r="AH79" s="99"/>
      <c r="AI79" s="99"/>
      <c r="AJ79" s="99"/>
      <c r="AK79" s="99"/>
      <c r="AL79" s="99"/>
      <c r="AM79" s="99"/>
    </row>
    <row r="80" spans="1:39" x14ac:dyDescent="0.25">
      <c r="A80" s="99"/>
      <c r="B80" s="99"/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  <c r="AA80" s="99"/>
      <c r="AB80" s="99"/>
      <c r="AC80" s="99"/>
      <c r="AD80" s="99"/>
      <c r="AE80" s="99"/>
      <c r="AF80" s="99"/>
      <c r="AG80" s="99"/>
      <c r="AH80" s="99"/>
      <c r="AI80" s="99"/>
      <c r="AJ80" s="99"/>
      <c r="AK80" s="99"/>
      <c r="AL80" s="99"/>
      <c r="AM80" s="99"/>
    </row>
    <row r="81" spans="1:39" x14ac:dyDescent="0.25">
      <c r="A81" s="99"/>
      <c r="B81" s="99"/>
      <c r="C81" s="99"/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99"/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99"/>
      <c r="Z81" s="99"/>
      <c r="AA81" s="99"/>
      <c r="AB81" s="99"/>
      <c r="AC81" s="99"/>
      <c r="AD81" s="99"/>
      <c r="AE81" s="99"/>
      <c r="AF81" s="99"/>
      <c r="AG81" s="99"/>
      <c r="AH81" s="99"/>
      <c r="AI81" s="99"/>
      <c r="AJ81" s="99"/>
      <c r="AK81" s="99"/>
      <c r="AL81" s="99"/>
      <c r="AM81" s="99"/>
    </row>
    <row r="82" spans="1:39" x14ac:dyDescent="0.25">
      <c r="A82" s="99"/>
      <c r="B82" s="99"/>
      <c r="C82" s="99"/>
      <c r="D82" s="99"/>
      <c r="E82" s="99"/>
      <c r="F82" s="99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99"/>
      <c r="AA82" s="99"/>
      <c r="AB82" s="99"/>
      <c r="AC82" s="99"/>
      <c r="AD82" s="99"/>
      <c r="AE82" s="99"/>
      <c r="AF82" s="99"/>
      <c r="AG82" s="99"/>
      <c r="AH82" s="99"/>
      <c r="AI82" s="99"/>
      <c r="AJ82" s="99"/>
      <c r="AK82" s="99"/>
      <c r="AL82" s="99"/>
      <c r="AM82" s="99"/>
    </row>
    <row r="83" spans="1:39" x14ac:dyDescent="0.25">
      <c r="A83" s="99"/>
      <c r="B83" s="99"/>
      <c r="C83" s="99"/>
      <c r="D83" s="99"/>
      <c r="E83" s="99"/>
      <c r="F83" s="99"/>
      <c r="G83" s="99"/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99"/>
      <c r="Z83" s="99"/>
      <c r="AA83" s="99"/>
      <c r="AB83" s="99"/>
      <c r="AC83" s="99"/>
      <c r="AD83" s="99"/>
      <c r="AE83" s="99"/>
      <c r="AF83" s="99"/>
      <c r="AG83" s="99"/>
      <c r="AH83" s="99"/>
      <c r="AI83" s="99"/>
      <c r="AJ83" s="99"/>
      <c r="AK83" s="99"/>
      <c r="AL83" s="99"/>
      <c r="AM83" s="99"/>
    </row>
    <row r="84" spans="1:39" x14ac:dyDescent="0.25">
      <c r="A84" s="99"/>
      <c r="B84" s="99"/>
      <c r="C84" s="99"/>
      <c r="D84" s="99"/>
      <c r="E84" s="99"/>
      <c r="F84" s="99"/>
      <c r="G84" s="99"/>
      <c r="H84" s="99"/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99"/>
      <c r="Z84" s="99"/>
      <c r="AA84" s="99"/>
      <c r="AB84" s="99"/>
      <c r="AC84" s="99"/>
      <c r="AD84" s="99"/>
      <c r="AE84" s="99"/>
      <c r="AF84" s="99"/>
      <c r="AG84" s="99"/>
      <c r="AH84" s="99"/>
      <c r="AI84" s="99"/>
      <c r="AJ84" s="99"/>
      <c r="AK84" s="99"/>
      <c r="AL84" s="99"/>
      <c r="AM84" s="99"/>
    </row>
    <row r="85" spans="1:39" x14ac:dyDescent="0.25">
      <c r="A85" s="99"/>
      <c r="B85" s="99"/>
      <c r="C85" s="99"/>
      <c r="D85" s="99"/>
      <c r="E85" s="99"/>
      <c r="F85" s="99"/>
      <c r="G85" s="99"/>
      <c r="H85" s="99"/>
      <c r="I85" s="99"/>
      <c r="J85" s="99"/>
      <c r="K85" s="99"/>
      <c r="L85" s="99"/>
      <c r="M85" s="99"/>
      <c r="N85" s="99"/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99"/>
      <c r="Z85" s="99"/>
      <c r="AA85" s="99"/>
      <c r="AB85" s="99"/>
      <c r="AC85" s="99"/>
      <c r="AD85" s="99"/>
      <c r="AE85" s="99"/>
      <c r="AF85" s="99"/>
      <c r="AG85" s="99"/>
      <c r="AH85" s="99"/>
      <c r="AI85" s="99"/>
      <c r="AJ85" s="99"/>
      <c r="AK85" s="99"/>
      <c r="AL85" s="99"/>
      <c r="AM85" s="99"/>
    </row>
    <row r="86" spans="1:39" x14ac:dyDescent="0.25">
      <c r="A86" s="99"/>
      <c r="B86" s="99"/>
      <c r="C86" s="99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99"/>
      <c r="O86" s="99"/>
      <c r="P86" s="99"/>
      <c r="Q86" s="99"/>
      <c r="R86" s="99"/>
      <c r="S86" s="99"/>
      <c r="T86" s="99"/>
      <c r="U86" s="99"/>
      <c r="V86" s="99"/>
      <c r="W86" s="99"/>
      <c r="X86" s="99"/>
      <c r="Y86" s="99"/>
      <c r="Z86" s="99"/>
      <c r="AA86" s="99"/>
      <c r="AB86" s="99"/>
      <c r="AC86" s="99"/>
      <c r="AD86" s="99"/>
      <c r="AE86" s="99"/>
      <c r="AF86" s="99"/>
      <c r="AG86" s="99"/>
      <c r="AH86" s="99"/>
      <c r="AI86" s="99"/>
      <c r="AJ86" s="99"/>
      <c r="AK86" s="99"/>
      <c r="AL86" s="99"/>
      <c r="AM86" s="99"/>
    </row>
    <row r="87" spans="1:39" x14ac:dyDescent="0.25">
      <c r="A87" s="99"/>
      <c r="B87" s="99"/>
      <c r="C87" s="99"/>
      <c r="D87" s="99"/>
      <c r="E87" s="99"/>
      <c r="F87" s="99"/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  <c r="AA87" s="99"/>
      <c r="AB87" s="99"/>
      <c r="AC87" s="99"/>
      <c r="AD87" s="99"/>
      <c r="AE87" s="99"/>
      <c r="AF87" s="99"/>
      <c r="AG87" s="99"/>
      <c r="AH87" s="99"/>
      <c r="AI87" s="99"/>
      <c r="AJ87" s="99"/>
      <c r="AK87" s="99"/>
      <c r="AL87" s="99"/>
      <c r="AM87" s="99"/>
    </row>
    <row r="88" spans="1:39" x14ac:dyDescent="0.25">
      <c r="A88" s="99"/>
      <c r="B88" s="99"/>
      <c r="C88" s="99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99"/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  <c r="Z88" s="99"/>
      <c r="AA88" s="99"/>
      <c r="AB88" s="99"/>
      <c r="AC88" s="99"/>
      <c r="AD88" s="99"/>
      <c r="AE88" s="99"/>
      <c r="AF88" s="99"/>
      <c r="AG88" s="99"/>
      <c r="AH88" s="99"/>
      <c r="AI88" s="99"/>
      <c r="AJ88" s="99"/>
      <c r="AK88" s="99"/>
      <c r="AL88" s="99"/>
      <c r="AM88" s="99"/>
    </row>
    <row r="89" spans="1:39" x14ac:dyDescent="0.25">
      <c r="A89" s="99"/>
      <c r="B89" s="99"/>
      <c r="C89" s="99"/>
      <c r="D89" s="99"/>
      <c r="E89" s="99"/>
      <c r="F89" s="99"/>
      <c r="G89" s="99"/>
      <c r="H89" s="99"/>
      <c r="I89" s="99"/>
      <c r="J89" s="99"/>
      <c r="K89" s="99"/>
      <c r="L89" s="99"/>
      <c r="M89" s="99"/>
      <c r="N89" s="99"/>
      <c r="O89" s="99"/>
      <c r="P89" s="99"/>
      <c r="Q89" s="99"/>
      <c r="R89" s="99"/>
      <c r="S89" s="99"/>
      <c r="T89" s="99"/>
      <c r="U89" s="99"/>
      <c r="V89" s="99"/>
      <c r="W89" s="99"/>
      <c r="X89" s="99"/>
      <c r="Y89" s="99"/>
      <c r="Z89" s="99"/>
      <c r="AA89" s="99"/>
      <c r="AB89" s="99"/>
      <c r="AC89" s="99"/>
      <c r="AD89" s="99"/>
      <c r="AE89" s="99"/>
      <c r="AF89" s="99"/>
      <c r="AG89" s="99"/>
      <c r="AH89" s="99"/>
      <c r="AI89" s="99"/>
      <c r="AJ89" s="99"/>
      <c r="AK89" s="99"/>
      <c r="AL89" s="99"/>
      <c r="AM89" s="99"/>
    </row>
    <row r="90" spans="1:39" x14ac:dyDescent="0.25">
      <c r="A90" s="99"/>
      <c r="B90" s="99"/>
      <c r="C90" s="99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  <c r="AA90" s="99"/>
      <c r="AB90" s="99"/>
      <c r="AC90" s="99"/>
      <c r="AD90" s="99"/>
      <c r="AE90" s="99"/>
      <c r="AF90" s="99"/>
      <c r="AG90" s="99"/>
      <c r="AH90" s="99"/>
      <c r="AI90" s="99"/>
      <c r="AJ90" s="99"/>
      <c r="AK90" s="99"/>
      <c r="AL90" s="99"/>
      <c r="AM90" s="99"/>
    </row>
    <row r="91" spans="1:39" x14ac:dyDescent="0.25">
      <c r="A91" s="99"/>
      <c r="B91" s="99"/>
      <c r="C91" s="99"/>
      <c r="D91" s="99"/>
      <c r="E91" s="99"/>
      <c r="F91" s="99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  <c r="Z91" s="99"/>
      <c r="AA91" s="99"/>
      <c r="AB91" s="99"/>
      <c r="AC91" s="99"/>
      <c r="AD91" s="99"/>
      <c r="AE91" s="99"/>
      <c r="AF91" s="99"/>
      <c r="AG91" s="99"/>
      <c r="AH91" s="99"/>
      <c r="AI91" s="99"/>
      <c r="AJ91" s="99"/>
      <c r="AK91" s="99"/>
      <c r="AL91" s="99"/>
      <c r="AM91" s="99"/>
    </row>
    <row r="92" spans="1:39" x14ac:dyDescent="0.25">
      <c r="A92" s="99"/>
      <c r="B92" s="99"/>
      <c r="C92" s="99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  <c r="AA92" s="99"/>
      <c r="AB92" s="99"/>
      <c r="AC92" s="99"/>
      <c r="AD92" s="99"/>
      <c r="AE92" s="99"/>
      <c r="AF92" s="99"/>
      <c r="AG92" s="99"/>
      <c r="AH92" s="99"/>
      <c r="AI92" s="99"/>
      <c r="AJ92" s="99"/>
      <c r="AK92" s="99"/>
      <c r="AL92" s="99"/>
      <c r="AM92" s="99"/>
    </row>
    <row r="93" spans="1:39" x14ac:dyDescent="0.25">
      <c r="A93" s="99"/>
      <c r="B93" s="99"/>
      <c r="C93" s="99"/>
      <c r="D93" s="99"/>
      <c r="E93" s="99"/>
      <c r="F93" s="99"/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  <c r="Z93" s="99"/>
      <c r="AA93" s="99"/>
      <c r="AB93" s="99"/>
      <c r="AC93" s="99"/>
      <c r="AD93" s="99"/>
      <c r="AE93" s="99"/>
      <c r="AF93" s="99"/>
      <c r="AG93" s="99"/>
      <c r="AH93" s="99"/>
      <c r="AI93" s="99"/>
      <c r="AJ93" s="99"/>
      <c r="AK93" s="99"/>
      <c r="AL93" s="99"/>
      <c r="AM93" s="99"/>
    </row>
    <row r="94" spans="1:39" x14ac:dyDescent="0.25">
      <c r="A94" s="99"/>
      <c r="B94" s="99"/>
      <c r="C94" s="99"/>
      <c r="D94" s="99"/>
      <c r="E94" s="99"/>
      <c r="F94" s="99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  <c r="Z94" s="99"/>
      <c r="AA94" s="99"/>
      <c r="AB94" s="99"/>
      <c r="AC94" s="99"/>
      <c r="AD94" s="99"/>
      <c r="AE94" s="99"/>
      <c r="AF94" s="99"/>
      <c r="AG94" s="99"/>
      <c r="AH94" s="99"/>
      <c r="AI94" s="99"/>
      <c r="AJ94" s="99"/>
      <c r="AK94" s="99"/>
      <c r="AL94" s="99"/>
      <c r="AM94" s="99"/>
    </row>
    <row r="95" spans="1:39" x14ac:dyDescent="0.25">
      <c r="A95" s="99"/>
      <c r="B95" s="99"/>
      <c r="C95" s="99"/>
      <c r="D95" s="99"/>
      <c r="E95" s="99"/>
      <c r="F95" s="99"/>
      <c r="G95" s="99"/>
      <c r="H95" s="99"/>
      <c r="I95" s="99"/>
      <c r="J95" s="99"/>
      <c r="K95" s="99"/>
      <c r="L95" s="99"/>
      <c r="M95" s="99"/>
      <c r="N95" s="99"/>
      <c r="O95" s="99"/>
      <c r="P95" s="99"/>
      <c r="Q95" s="99"/>
      <c r="R95" s="99"/>
      <c r="S95" s="99"/>
      <c r="T95" s="99"/>
      <c r="U95" s="99"/>
      <c r="V95" s="99"/>
      <c r="W95" s="99"/>
      <c r="X95" s="99"/>
      <c r="Y95" s="99"/>
      <c r="Z95" s="99"/>
      <c r="AA95" s="99"/>
      <c r="AB95" s="99"/>
      <c r="AC95" s="99"/>
      <c r="AD95" s="99"/>
      <c r="AE95" s="99"/>
      <c r="AF95" s="99"/>
      <c r="AG95" s="99"/>
      <c r="AH95" s="99"/>
      <c r="AI95" s="99"/>
      <c r="AJ95" s="99"/>
      <c r="AK95" s="99"/>
      <c r="AL95" s="99"/>
      <c r="AM95" s="99"/>
    </row>
    <row r="96" spans="1:39" x14ac:dyDescent="0.25">
      <c r="A96" s="99"/>
      <c r="B96" s="99"/>
      <c r="C96" s="99"/>
      <c r="D96" s="99"/>
      <c r="E96" s="99"/>
      <c r="F96" s="99"/>
      <c r="G96" s="99"/>
      <c r="H96" s="99"/>
      <c r="I96" s="99"/>
      <c r="J96" s="99"/>
      <c r="K96" s="99"/>
      <c r="L96" s="99"/>
      <c r="M96" s="99"/>
      <c r="N96" s="99"/>
      <c r="O96" s="99"/>
      <c r="P96" s="99"/>
      <c r="Q96" s="99"/>
      <c r="R96" s="99"/>
      <c r="S96" s="99"/>
      <c r="T96" s="99"/>
      <c r="U96" s="99"/>
      <c r="V96" s="99"/>
      <c r="W96" s="99"/>
      <c r="X96" s="99"/>
      <c r="Y96" s="99"/>
      <c r="Z96" s="99"/>
      <c r="AA96" s="99"/>
      <c r="AB96" s="99"/>
      <c r="AC96" s="99"/>
      <c r="AD96" s="99"/>
      <c r="AE96" s="99"/>
      <c r="AF96" s="99"/>
      <c r="AG96" s="99"/>
      <c r="AH96" s="99"/>
      <c r="AI96" s="99"/>
      <c r="AJ96" s="99"/>
      <c r="AK96" s="99"/>
      <c r="AL96" s="99"/>
      <c r="AM96" s="99"/>
    </row>
    <row r="97" spans="1:39" x14ac:dyDescent="0.25">
      <c r="A97" s="99"/>
      <c r="B97" s="99"/>
      <c r="C97" s="99"/>
      <c r="D97" s="99"/>
      <c r="E97" s="99"/>
      <c r="F97" s="99"/>
      <c r="G97" s="99"/>
      <c r="H97" s="99"/>
      <c r="I97" s="99"/>
      <c r="J97" s="99"/>
      <c r="K97" s="99"/>
      <c r="L97" s="99"/>
      <c r="M97" s="99"/>
      <c r="N97" s="99"/>
      <c r="O97" s="99"/>
      <c r="P97" s="99"/>
      <c r="Q97" s="99"/>
      <c r="R97" s="99"/>
      <c r="S97" s="99"/>
      <c r="T97" s="99"/>
      <c r="U97" s="99"/>
      <c r="V97" s="99"/>
      <c r="W97" s="99"/>
      <c r="X97" s="99"/>
      <c r="Y97" s="99"/>
      <c r="Z97" s="99"/>
      <c r="AA97" s="99"/>
      <c r="AB97" s="99"/>
      <c r="AC97" s="99"/>
      <c r="AD97" s="99"/>
      <c r="AE97" s="99"/>
      <c r="AF97" s="99"/>
      <c r="AG97" s="99"/>
      <c r="AH97" s="99"/>
      <c r="AI97" s="99"/>
      <c r="AJ97" s="99"/>
      <c r="AK97" s="99"/>
      <c r="AL97" s="99"/>
      <c r="AM97" s="99"/>
    </row>
    <row r="98" spans="1:39" x14ac:dyDescent="0.25">
      <c r="A98" s="99"/>
      <c r="B98" s="99"/>
      <c r="C98" s="99"/>
      <c r="D98" s="99"/>
      <c r="E98" s="99"/>
      <c r="F98" s="99"/>
      <c r="G98" s="99"/>
      <c r="H98" s="99"/>
      <c r="I98" s="99"/>
      <c r="J98" s="99"/>
      <c r="K98" s="99"/>
      <c r="L98" s="99"/>
      <c r="M98" s="99"/>
      <c r="N98" s="99"/>
      <c r="O98" s="99"/>
      <c r="P98" s="99"/>
      <c r="Q98" s="99"/>
      <c r="R98" s="99"/>
      <c r="S98" s="99"/>
      <c r="T98" s="99"/>
      <c r="U98" s="99"/>
      <c r="V98" s="99"/>
      <c r="W98" s="99"/>
      <c r="X98" s="99"/>
      <c r="Y98" s="99"/>
      <c r="Z98" s="99"/>
      <c r="AA98" s="99"/>
      <c r="AB98" s="99"/>
      <c r="AC98" s="99"/>
      <c r="AD98" s="99"/>
      <c r="AE98" s="99"/>
      <c r="AF98" s="99"/>
      <c r="AG98" s="99"/>
      <c r="AH98" s="99"/>
      <c r="AI98" s="99"/>
      <c r="AJ98" s="99"/>
      <c r="AK98" s="99"/>
      <c r="AL98" s="99"/>
      <c r="AM98" s="99"/>
    </row>
    <row r="99" spans="1:39" x14ac:dyDescent="0.25">
      <c r="A99" s="99"/>
      <c r="B99" s="99"/>
      <c r="C99" s="99"/>
      <c r="D99" s="99"/>
      <c r="E99" s="99"/>
      <c r="F99" s="99"/>
      <c r="G99" s="99"/>
      <c r="H99" s="99"/>
      <c r="I99" s="99"/>
      <c r="J99" s="99"/>
      <c r="K99" s="99"/>
      <c r="L99" s="99"/>
      <c r="M99" s="99"/>
      <c r="N99" s="99"/>
      <c r="O99" s="99"/>
      <c r="P99" s="99"/>
      <c r="Q99" s="99"/>
      <c r="R99" s="99"/>
      <c r="S99" s="99"/>
      <c r="T99" s="99"/>
      <c r="U99" s="99"/>
      <c r="V99" s="99"/>
      <c r="W99" s="99"/>
      <c r="X99" s="99"/>
      <c r="Y99" s="99"/>
      <c r="Z99" s="99"/>
      <c r="AA99" s="99"/>
      <c r="AB99" s="99"/>
      <c r="AC99" s="99"/>
      <c r="AD99" s="99"/>
      <c r="AE99" s="99"/>
      <c r="AF99" s="99"/>
      <c r="AG99" s="99"/>
      <c r="AH99" s="99"/>
      <c r="AI99" s="99"/>
      <c r="AJ99" s="99"/>
      <c r="AK99" s="99"/>
      <c r="AL99" s="99"/>
      <c r="AM99" s="99"/>
    </row>
    <row r="100" spans="1:39" x14ac:dyDescent="0.25">
      <c r="A100" s="99"/>
      <c r="B100" s="99"/>
      <c r="C100" s="99"/>
      <c r="D100" s="99"/>
      <c r="E100" s="99"/>
      <c r="F100" s="99"/>
      <c r="G100" s="99"/>
      <c r="H100" s="99"/>
      <c r="I100" s="99"/>
      <c r="J100" s="99"/>
      <c r="K100" s="99"/>
      <c r="L100" s="99"/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99"/>
      <c r="AD100" s="99"/>
      <c r="AE100" s="99"/>
      <c r="AF100" s="99"/>
      <c r="AG100" s="99"/>
      <c r="AH100" s="99"/>
      <c r="AI100" s="99"/>
      <c r="AJ100" s="99"/>
      <c r="AK100" s="99"/>
      <c r="AL100" s="99"/>
      <c r="AM100" s="99"/>
    </row>
    <row r="101" spans="1:39" x14ac:dyDescent="0.25">
      <c r="A101" s="99"/>
      <c r="B101" s="99"/>
      <c r="C101" s="99"/>
      <c r="D101" s="99"/>
      <c r="E101" s="99"/>
      <c r="F101" s="99"/>
      <c r="G101" s="99"/>
      <c r="H101" s="99"/>
      <c r="I101" s="99"/>
      <c r="J101" s="99"/>
      <c r="K101" s="99"/>
      <c r="L101" s="99"/>
      <c r="M101" s="99"/>
      <c r="N101" s="99"/>
      <c r="O101" s="99"/>
      <c r="P101" s="99"/>
      <c r="Q101" s="99"/>
      <c r="R101" s="99"/>
      <c r="S101" s="99"/>
      <c r="T101" s="99"/>
      <c r="U101" s="99"/>
      <c r="V101" s="99"/>
      <c r="W101" s="99"/>
      <c r="X101" s="99"/>
      <c r="Y101" s="99"/>
      <c r="Z101" s="99"/>
      <c r="AA101" s="99"/>
      <c r="AB101" s="99"/>
      <c r="AC101" s="99"/>
      <c r="AD101" s="99"/>
      <c r="AE101" s="99"/>
      <c r="AF101" s="99"/>
      <c r="AG101" s="99"/>
      <c r="AH101" s="99"/>
      <c r="AI101" s="99"/>
      <c r="AJ101" s="99"/>
      <c r="AK101" s="99"/>
      <c r="AL101" s="99"/>
      <c r="AM101" s="99"/>
    </row>
  </sheetData>
  <hyperlinks>
    <hyperlink ref="M1" location="Meny!A1" tooltip="Gå til arket &quot;Meny&quot;" display="Hovedmeny"/>
  </hyperlinks>
  <pageMargins left="0.78740157499999996" right="0.78740157499999996" top="0.984251969" bottom="0.984251969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Menu</vt:lpstr>
      <vt:lpstr>Fig 5.1</vt:lpstr>
      <vt:lpstr>Fig 5.10</vt:lpstr>
      <vt:lpstr>Fig 5.12</vt:lpstr>
      <vt:lpstr>Fig 5.13</vt:lpstr>
      <vt:lpstr>Fig 5.14</vt:lpstr>
      <vt:lpstr>Fig 5.15</vt:lpstr>
      <vt:lpstr>Fig 5.16</vt:lpstr>
      <vt:lpstr>Fig 5.17</vt:lpstr>
    </vt:vector>
  </TitlesOfParts>
  <Company>HiST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TOH</dc:creator>
  <cp:lastModifiedBy>Emilie Hartmann-Petersen</cp:lastModifiedBy>
  <dcterms:created xsi:type="dcterms:W3CDTF">2007-06-22T16:56:14Z</dcterms:created>
  <dcterms:modified xsi:type="dcterms:W3CDTF">2012-06-29T11:29:33Z</dcterms:modified>
</cp:coreProperties>
</file>