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180" yWindow="15" windowWidth="17610" windowHeight="8010" tabRatio="888" activeTab="12"/>
  </bookViews>
  <sheets>
    <sheet name="Opg 5.1" sheetId="4" r:id="rId1"/>
    <sheet name="Opg 5.2" sheetId="3" r:id="rId2"/>
    <sheet name="Opg 5.4" sheetId="24" r:id="rId3"/>
    <sheet name="Opg 5.5" sheetId="5" r:id="rId4"/>
    <sheet name="Opg 5.6" sheetId="7" r:id="rId5"/>
    <sheet name="Opg 5.7" sheetId="16" r:id="rId6"/>
    <sheet name="Opg 5.8" sheetId="10" r:id="rId7"/>
    <sheet name="Opg 5.9" sheetId="11" r:id="rId8"/>
    <sheet name="Opg 5.10" sheetId="12" r:id="rId9"/>
    <sheet name="Opg 5.11" sheetId="17" r:id="rId10"/>
    <sheet name="Opg 5.12" sheetId="13" r:id="rId11"/>
    <sheet name="Opg 5.13" sheetId="14" r:id="rId12"/>
    <sheet name="Opg 5.14" sheetId="15" r:id="rId13"/>
  </sheets>
  <calcPr calcId="145621"/>
</workbook>
</file>

<file path=xl/calcChain.xml><?xml version="1.0" encoding="utf-8"?>
<calcChain xmlns="http://schemas.openxmlformats.org/spreadsheetml/2006/main">
  <c r="D23" i="17" l="1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F6" i="14"/>
  <c r="E6" i="14"/>
  <c r="H5" i="14"/>
  <c r="G5" i="14"/>
  <c r="F5" i="14"/>
  <c r="E5" i="14"/>
  <c r="H4" i="14"/>
  <c r="G4" i="14"/>
  <c r="F4" i="14"/>
  <c r="E4" i="14"/>
  <c r="C17" i="7"/>
  <c r="C6" i="7" s="1"/>
  <c r="C18" i="7"/>
  <c r="F25" i="5"/>
  <c r="B18" i="5"/>
  <c r="F7" i="5" s="1"/>
  <c r="B23" i="5"/>
  <c r="D9" i="5" s="1"/>
  <c r="E9" i="5" s="1"/>
  <c r="B22" i="5"/>
  <c r="B25" i="4"/>
  <c r="B24" i="4"/>
  <c r="C15" i="4"/>
  <c r="C17" i="4" s="1"/>
  <c r="D7" i="5" l="1"/>
  <c r="E7" i="5" s="1"/>
  <c r="F14" i="5"/>
  <c r="F6" i="5"/>
  <c r="F12" i="5"/>
  <c r="F10" i="5"/>
  <c r="D6" i="5"/>
  <c r="E6" i="5" s="1"/>
  <c r="F16" i="5"/>
  <c r="F8" i="5"/>
  <c r="D5" i="5"/>
  <c r="E5" i="5" s="1"/>
  <c r="D15" i="5"/>
  <c r="E15" i="5" s="1"/>
  <c r="D13" i="5"/>
  <c r="E13" i="5" s="1"/>
  <c r="D11" i="5"/>
  <c r="E11" i="5" s="1"/>
  <c r="C14" i="7"/>
  <c r="C12" i="7"/>
  <c r="E10" i="7"/>
  <c r="E9" i="7"/>
  <c r="E8" i="7"/>
  <c r="E7" i="7"/>
  <c r="E6" i="7"/>
  <c r="D16" i="5"/>
  <c r="E16" i="5" s="1"/>
  <c r="D14" i="5"/>
  <c r="E14" i="5" s="1"/>
  <c r="D12" i="5"/>
  <c r="E12" i="5" s="1"/>
  <c r="D10" i="5"/>
  <c r="E10" i="5" s="1"/>
  <c r="D8" i="5"/>
  <c r="E8" i="5" s="1"/>
  <c r="F5" i="5"/>
  <c r="F15" i="5"/>
  <c r="F13" i="5"/>
  <c r="F11" i="5"/>
  <c r="F9" i="5"/>
  <c r="C15" i="7"/>
  <c r="C13" i="7"/>
  <c r="C11" i="7"/>
  <c r="C10" i="7"/>
  <c r="C9" i="7"/>
  <c r="C8" i="7"/>
  <c r="C7" i="7"/>
  <c r="F18" i="5" l="1"/>
  <c r="E18" i="5"/>
</calcChain>
</file>

<file path=xl/sharedStrings.xml><?xml version="1.0" encoding="utf-8"?>
<sst xmlns="http://schemas.openxmlformats.org/spreadsheetml/2006/main" count="381" uniqueCount="114">
  <si>
    <t>R-kvadrat</t>
  </si>
  <si>
    <t>Variansanalyse</t>
  </si>
  <si>
    <t>Residualer</t>
  </si>
  <si>
    <t>Totalt</t>
  </si>
  <si>
    <t>fg</t>
  </si>
  <si>
    <t>SK</t>
  </si>
  <si>
    <t>GK</t>
  </si>
  <si>
    <t>F</t>
  </si>
  <si>
    <t>Signifkans-F</t>
  </si>
  <si>
    <t>t-Stat</t>
  </si>
  <si>
    <t>Nederste 95%</t>
  </si>
  <si>
    <t>Øverste 95%</t>
  </si>
  <si>
    <t>Øverste 95,0%</t>
  </si>
  <si>
    <t>X-variabel 1</t>
  </si>
  <si>
    <t>x</t>
  </si>
  <si>
    <t>y</t>
  </si>
  <si>
    <t>Temperatur</t>
  </si>
  <si>
    <t>Pris</t>
  </si>
  <si>
    <t>Levetid</t>
  </si>
  <si>
    <r>
      <rPr>
        <i/>
        <sz val="10"/>
        <rFont val="Arial"/>
        <family val="2"/>
      </rPr>
      <t>r</t>
    </r>
    <r>
      <rPr>
        <sz val="10"/>
        <rFont val="Arial"/>
        <family val="2"/>
      </rPr>
      <t xml:space="preserve"> =</t>
    </r>
  </si>
  <si>
    <r>
      <rPr>
        <i/>
        <sz val="10"/>
        <rFont val="Arial"/>
        <family val="2"/>
      </rPr>
      <t>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 </t>
    </r>
  </si>
  <si>
    <r>
      <t>Areal i m</t>
    </r>
    <r>
      <rPr>
        <vertAlign val="superscript"/>
        <sz val="10"/>
        <rFont val="Arial"/>
        <family val="2"/>
      </rPr>
      <t>2</t>
    </r>
  </si>
  <si>
    <r>
      <rPr>
        <i/>
        <sz val="10"/>
        <rFont val="Arial"/>
        <family val="2"/>
      </rPr>
      <t>y</t>
    </r>
    <r>
      <rPr>
        <sz val="10"/>
        <rFont val="Arial"/>
        <family val="2"/>
      </rPr>
      <t>_hatt</t>
    </r>
  </si>
  <si>
    <t>SUM:</t>
  </si>
  <si>
    <r>
      <t>(</t>
    </r>
    <r>
      <rPr>
        <i/>
        <sz val="10"/>
        <rFont val="Arial"/>
        <family val="2"/>
      </rPr>
      <t>x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- x_middel)</t>
    </r>
    <r>
      <rPr>
        <vertAlign val="superscript"/>
        <sz val="10"/>
        <rFont val="Arial"/>
        <family val="2"/>
      </rPr>
      <t>2</t>
    </r>
  </si>
  <si>
    <r>
      <t>(</t>
    </r>
    <r>
      <rPr>
        <i/>
        <sz val="10"/>
        <rFont val="Arial"/>
        <family val="2"/>
      </rPr>
      <t>y</t>
    </r>
    <r>
      <rPr>
        <i/>
        <vertAlign val="subscript"/>
        <sz val="10"/>
        <rFont val="Arial"/>
        <family val="2"/>
      </rPr>
      <t>i</t>
    </r>
    <r>
      <rPr>
        <sz val="10"/>
        <rFont val="Arial"/>
        <family val="2"/>
      </rPr>
      <t xml:space="preserve"> - y_hatt)</t>
    </r>
    <r>
      <rPr>
        <vertAlign val="superscript"/>
        <sz val="10"/>
        <rFont val="Arial"/>
        <family val="2"/>
      </rPr>
      <t>2</t>
    </r>
  </si>
  <si>
    <r>
      <rPr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</si>
  <si>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 xml:space="preserve"> - 2 =</t>
    </r>
  </si>
  <si>
    <r>
      <rPr>
        <i/>
        <sz val="10"/>
        <rFont val="Arial"/>
        <family val="2"/>
      </rPr>
      <t>t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 xml:space="preserve">/2, </t>
    </r>
    <r>
      <rPr>
        <i/>
        <vertAlign val="subscript"/>
        <sz val="10"/>
        <rFont val="Arial"/>
        <family val="2"/>
      </rPr>
      <t>n</t>
    </r>
    <r>
      <rPr>
        <vertAlign val="subscript"/>
        <sz val="10"/>
        <rFont val="Arial"/>
        <family val="2"/>
      </rPr>
      <t xml:space="preserve">-2  </t>
    </r>
    <r>
      <rPr>
        <sz val="10"/>
        <rFont val="Arial"/>
        <family val="2"/>
      </rPr>
      <t>=</t>
    </r>
  </si>
  <si>
    <t>X-variabel 2</t>
  </si>
  <si>
    <t>Regr.</t>
  </si>
  <si>
    <t>År</t>
  </si>
  <si>
    <t>linje</t>
  </si>
  <si>
    <t>Signal</t>
  </si>
  <si>
    <r>
      <t xml:space="preserve">temperatur i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0"/>
        <rFont val="Arial"/>
        <family val="2"/>
      </rPr>
      <t>C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</si>
  <si>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</si>
  <si>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0"/>
        <rFont val="Arial"/>
        <family val="2"/>
      </rPr>
      <t/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</si>
  <si>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0"/>
        <rFont val="Arial"/>
        <family val="2"/>
      </rPr>
      <t/>
    </r>
  </si>
  <si>
    <t>X-variabel 3</t>
  </si>
  <si>
    <t>Motoreffekt</t>
  </si>
  <si>
    <t>i kg</t>
  </si>
  <si>
    <t>i hp</t>
  </si>
  <si>
    <t>Bil</t>
  </si>
  <si>
    <t xml:space="preserve">   y</t>
  </si>
  <si>
    <r>
      <t xml:space="preserve">   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</si>
  <si>
    <r>
      <t xml:space="preserve">   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0"/>
        <rFont val="Arial"/>
        <family val="2"/>
      </rPr>
      <t/>
    </r>
  </si>
  <si>
    <r>
      <t xml:space="preserve">   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0"/>
        <rFont val="Arial"/>
        <family val="2"/>
      </rPr>
      <t/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</si>
  <si>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0"/>
        <rFont val="Arial"/>
        <family val="2"/>
      </rPr>
      <t xml:space="preserve"> =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</si>
  <si>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0"/>
        <rFont val="Arial"/>
        <family val="2"/>
      </rPr>
      <t xml:space="preserve"> =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</si>
  <si>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0"/>
        <rFont val="Arial"/>
        <family val="2"/>
      </rPr>
      <t xml:space="preserve"> =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0"/>
        <rFont val="Arial"/>
        <family val="2"/>
      </rPr>
      <t/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</si>
  <si>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0"/>
        <rFont val="Arial"/>
        <family val="2"/>
      </rPr>
      <t xml:space="preserve"> = 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</si>
  <si>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0"/>
        <rFont val="Arial"/>
        <family val="2"/>
      </rPr>
      <t xml:space="preserve"> = x</t>
    </r>
    <r>
      <rPr>
        <vertAlign val="sub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x</t>
    </r>
    <r>
      <rPr>
        <vertAlign val="subscript"/>
        <sz val="11"/>
        <color theme="1"/>
        <rFont val="Calibri"/>
        <family val="2"/>
        <scheme val="minor"/>
      </rPr>
      <t>3</t>
    </r>
  </si>
  <si>
    <t>X-variabel 4</t>
  </si>
  <si>
    <t>X-variabel 5</t>
  </si>
  <si>
    <t>X-variabel 6</t>
  </si>
  <si>
    <t>X-variabel 7</t>
  </si>
  <si>
    <t>Resultat</t>
  </si>
  <si>
    <t>IQ</t>
  </si>
  <si>
    <r>
      <rPr>
        <i/>
        <sz val="10"/>
        <rFont val="Arial"/>
        <family val="2"/>
      </rPr>
      <t>x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= </t>
    </r>
    <r>
      <rPr>
        <i/>
        <sz val="10"/>
        <rFont val="Arial"/>
        <family val="2"/>
      </rPr>
      <t>x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x</t>
    </r>
    <r>
      <rPr>
        <vertAlign val="subscript"/>
        <sz val="10"/>
        <rFont val="Arial"/>
        <family val="2"/>
      </rPr>
      <t>2</t>
    </r>
  </si>
  <si>
    <t>Opgave 5.1</t>
  </si>
  <si>
    <t>Producent</t>
  </si>
  <si>
    <t>Korrelationskoefficient:</t>
  </si>
  <si>
    <t>Regressionslinjen kan alligevel beregnes:</t>
  </si>
  <si>
    <t>Hældning:</t>
  </si>
  <si>
    <t>Skæringpunkt:</t>
  </si>
  <si>
    <t>Regressionsstatistik</t>
  </si>
  <si>
    <t>Multipel R</t>
  </si>
  <si>
    <t>Justeret R-kvadrat</t>
  </si>
  <si>
    <t>Standardfejl</t>
  </si>
  <si>
    <t>Observationer</t>
  </si>
  <si>
    <t>Regression</t>
  </si>
  <si>
    <t>Skæringspunkt</t>
  </si>
  <si>
    <t>Koefficienter</t>
  </si>
  <si>
    <t>P-værdi</t>
  </si>
  <si>
    <t>Nederste 95,0%</t>
  </si>
  <si>
    <t>Opgave 5.2</t>
  </si>
  <si>
    <t>Mængde</t>
  </si>
  <si>
    <t>Opgave 5.4</t>
  </si>
  <si>
    <t>Koncentration</t>
  </si>
  <si>
    <t>Opgave 5.5</t>
  </si>
  <si>
    <t>Grundlag for beregning af konfidensinterval:</t>
  </si>
  <si>
    <t>Gennemsnit:</t>
  </si>
  <si>
    <t>Estimat for regressionslinjen:</t>
  </si>
  <si>
    <t>Opgave 5.6</t>
  </si>
  <si>
    <t>Antal</t>
  </si>
  <si>
    <t>besøg</t>
  </si>
  <si>
    <t>Hældning</t>
  </si>
  <si>
    <t>Skær.pkt</t>
  </si>
  <si>
    <t>Opgave 5.7</t>
  </si>
  <si>
    <t>Opgave 5.8</t>
  </si>
  <si>
    <t>Mark</t>
  </si>
  <si>
    <t>Antal kg hvede</t>
  </si>
  <si>
    <t>pr. 1.000 kvm.</t>
  </si>
  <si>
    <t>Gennemsnitlig</t>
  </si>
  <si>
    <t>Gns. nedbør</t>
  </si>
  <si>
    <t>i mm pr. md.</t>
  </si>
  <si>
    <t>Gns. Antal</t>
  </si>
  <si>
    <t>soltimer pr. md.</t>
  </si>
  <si>
    <t>Opgave 5.9</t>
  </si>
  <si>
    <t>Dieselforbrug</t>
  </si>
  <si>
    <t>i liter pr. km</t>
  </si>
  <si>
    <t>Bilens vægt</t>
  </si>
  <si>
    <t>Opgave 5.10</t>
  </si>
  <si>
    <t>Opgave 5.11</t>
  </si>
  <si>
    <t xml:space="preserve">Multippel </t>
  </si>
  <si>
    <t>Opgave 5.12</t>
  </si>
  <si>
    <t>Opgave 5.13</t>
  </si>
  <si>
    <t>Opgave 5.14</t>
  </si>
  <si>
    <t>Må løses i SPSS, Minitab eller et andet egnet program</t>
  </si>
  <si>
    <t>Matematik</t>
  </si>
  <si>
    <r>
      <t xml:space="preserve">Værdierne </t>
    </r>
    <r>
      <rPr>
        <i/>
        <sz val="10"/>
        <rFont val="Arial"/>
        <family val="2"/>
      </rPr>
      <t>r</t>
    </r>
    <r>
      <rPr>
        <sz val="10"/>
        <rFont val="Arial"/>
        <family val="2"/>
      </rPr>
      <t xml:space="preserve"> og </t>
    </r>
    <r>
      <rPr>
        <i/>
        <sz val="10"/>
        <rFont val="Arial"/>
        <family val="2"/>
      </rPr>
      <t>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er for lave til, at vi kan </t>
    </r>
  </si>
  <si>
    <t>konkluderer en lineær sammenhæng</t>
  </si>
  <si>
    <t>SAMMENDRAG (OUTPUT)</t>
  </si>
  <si>
    <t>Husleje pr. md.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</si>
</sst>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0.0000"/>
    <numFmt numFmtId="166" formatCode="0.000"/>
    <numFmt numFmtId="167" formatCode="#,##0.0"/>
    <numFmt numFmtId="168" formatCode="#,##0.0000"/>
    <numFmt numFmtId="169" formatCode="#,##0.00000"/>
    <numFmt numFmtId="170" formatCode="#,##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vertAlign val="subscript"/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vertAlign val="subscript"/>
      <sz val="10"/>
      <name val="Symbol"/>
      <family val="1"/>
      <charset val="2"/>
    </font>
    <font>
      <b/>
      <sz val="11"/>
      <color indexed="8"/>
      <name val="Calibri"/>
      <family val="2"/>
    </font>
    <font>
      <sz val="8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8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167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center"/>
    </xf>
    <xf numFmtId="0" fontId="8" fillId="0" borderId="0" xfId="0" applyFont="1"/>
    <xf numFmtId="0" fontId="0" fillId="0" borderId="0" xfId="0" applyFill="1" applyBorder="1" applyAlignment="1"/>
    <xf numFmtId="0" fontId="0" fillId="0" borderId="4" xfId="0" applyFill="1" applyBorder="1" applyAlignment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Continuous"/>
    </xf>
    <xf numFmtId="165" fontId="0" fillId="0" borderId="0" xfId="0" applyNumberFormat="1" applyFill="1" applyBorder="1" applyAlignment="1"/>
    <xf numFmtId="165" fontId="0" fillId="0" borderId="4" xfId="0" applyNumberFormat="1" applyFill="1" applyBorder="1" applyAlignment="1"/>
    <xf numFmtId="3" fontId="0" fillId="0" borderId="0" xfId="0" applyNumberFormat="1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0" fillId="0" borderId="0" xfId="0" applyBorder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68" fontId="0" fillId="0" borderId="0" xfId="0" applyNumberFormat="1"/>
    <xf numFmtId="16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164" fontId="0" fillId="0" borderId="0" xfId="0" applyNumberFormat="1" applyAlignment="1">
      <alignment horizontal="center"/>
    </xf>
    <xf numFmtId="3" fontId="3" fillId="0" borderId="0" xfId="0" applyNumberFormat="1" applyFont="1"/>
    <xf numFmtId="170" fontId="0" fillId="0" borderId="0" xfId="0" applyNumberFormat="1"/>
    <xf numFmtId="0" fontId="12" fillId="0" borderId="0" xfId="1" applyFont="1"/>
    <xf numFmtId="0" fontId="2" fillId="0" borderId="0" xfId="1"/>
    <xf numFmtId="0" fontId="2" fillId="0" borderId="6" xfId="1" applyBorder="1"/>
    <xf numFmtId="0" fontId="2" fillId="0" borderId="7" xfId="1" applyBorder="1"/>
    <xf numFmtId="0" fontId="2" fillId="0" borderId="1" xfId="1" applyBorder="1"/>
    <xf numFmtId="0" fontId="2" fillId="0" borderId="8" xfId="1" applyBorder="1"/>
    <xf numFmtId="0" fontId="2" fillId="0" borderId="9" xfId="1" applyBorder="1"/>
    <xf numFmtId="0" fontId="2" fillId="0" borderId="2" xfId="1" applyBorder="1"/>
    <xf numFmtId="0" fontId="2" fillId="0" borderId="10" xfId="1" applyBorder="1"/>
    <xf numFmtId="0" fontId="2" fillId="0" borderId="11" xfId="1" applyBorder="1"/>
    <xf numFmtId="3" fontId="2" fillId="0" borderId="7" xfId="1" applyNumberFormat="1" applyBorder="1"/>
    <xf numFmtId="3" fontId="2" fillId="0" borderId="1" xfId="1" applyNumberFormat="1" applyBorder="1"/>
    <xf numFmtId="3" fontId="12" fillId="0" borderId="6" xfId="1" applyNumberFormat="1" applyFont="1" applyBorder="1"/>
    <xf numFmtId="3" fontId="12" fillId="0" borderId="7" xfId="1" applyNumberFormat="1" applyFont="1" applyBorder="1"/>
    <xf numFmtId="3" fontId="2" fillId="0" borderId="0" xfId="1" applyNumberFormat="1"/>
    <xf numFmtId="0" fontId="2" fillId="0" borderId="12" xfId="1" applyBorder="1"/>
    <xf numFmtId="3" fontId="2" fillId="0" borderId="13" xfId="1" applyNumberFormat="1" applyBorder="1"/>
    <xf numFmtId="3" fontId="2" fillId="0" borderId="3" xfId="1" applyNumberFormat="1" applyBorder="1"/>
    <xf numFmtId="3" fontId="12" fillId="0" borderId="12" xfId="1" applyNumberFormat="1" applyFont="1" applyBorder="1"/>
    <xf numFmtId="3" fontId="12" fillId="0" borderId="13" xfId="1" applyNumberFormat="1" applyFont="1" applyBorder="1"/>
    <xf numFmtId="3" fontId="12" fillId="0" borderId="8" xfId="1" applyNumberFormat="1" applyFont="1" applyBorder="1"/>
    <xf numFmtId="3" fontId="12" fillId="0" borderId="9" xfId="1" applyNumberFormat="1" applyFont="1" applyBorder="1"/>
    <xf numFmtId="3" fontId="2" fillId="0" borderId="9" xfId="1" applyNumberFormat="1" applyBorder="1"/>
    <xf numFmtId="3" fontId="2" fillId="0" borderId="2" xfId="1" applyNumberFormat="1" applyBorder="1"/>
    <xf numFmtId="3" fontId="2" fillId="0" borderId="6" xfId="1" applyNumberFormat="1" applyBorder="1"/>
    <xf numFmtId="3" fontId="2" fillId="0" borderId="8" xfId="1" applyNumberFormat="1" applyBorder="1"/>
    <xf numFmtId="0" fontId="8" fillId="0" borderId="0" xfId="2" applyFont="1"/>
    <xf numFmtId="0" fontId="3" fillId="0" borderId="0" xfId="2"/>
    <xf numFmtId="0" fontId="15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2" fontId="0" fillId="0" borderId="0" xfId="0" applyNumberFormat="1" applyBorder="1"/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8" fillId="0" borderId="0" xfId="2" applyFont="1" applyAlignment="1">
      <alignment horizontal="center"/>
    </xf>
    <xf numFmtId="164" fontId="3" fillId="0" borderId="0" xfId="2" applyNumberFormat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5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0" xfId="2" applyFont="1" applyFill="1" applyBorder="1" applyAlignment="1">
      <alignment horizontal="right"/>
    </xf>
    <xf numFmtId="3" fontId="3" fillId="0" borderId="0" xfId="2" applyNumberFormat="1"/>
    <xf numFmtId="0" fontId="3" fillId="0" borderId="0" xfId="2" applyFont="1" applyBorder="1" applyAlignment="1">
      <alignment horizontal="right"/>
    </xf>
    <xf numFmtId="4" fontId="0" fillId="0" borderId="0" xfId="0" applyNumberFormat="1" applyBorder="1"/>
    <xf numFmtId="165" fontId="0" fillId="0" borderId="0" xfId="0" applyNumberFormat="1" applyBorder="1"/>
    <xf numFmtId="169" fontId="0" fillId="0" borderId="0" xfId="0" applyNumberFormat="1" applyBorder="1"/>
    <xf numFmtId="168" fontId="0" fillId="0" borderId="0" xfId="0" applyNumberFormat="1" applyBorder="1"/>
    <xf numFmtId="0" fontId="3" fillId="0" borderId="0" xfId="0" applyFont="1" applyFill="1" applyBorder="1" applyAlignment="1"/>
    <xf numFmtId="0" fontId="3" fillId="0" borderId="4" xfId="0" applyFont="1" applyFill="1" applyBorder="1" applyAlignment="1"/>
  </cellXfs>
  <cellStyles count="4">
    <cellStyle name="Normal" xfId="0" builtinId="0"/>
    <cellStyle name="Normal 2" xfId="2"/>
    <cellStyle name="Normal 3" xfId="3"/>
    <cellStyle name="Normal_Kap1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9510073309801822"/>
                  <c:y val="-3.331840400683856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'Opg 5.1'!$B$5:$B$12</c:f>
              <c:numCache>
                <c:formatCode>0.00</c:formatCode>
                <c:ptCount val="8"/>
                <c:pt idx="0">
                  <c:v>45.95</c:v>
                </c:pt>
                <c:pt idx="1">
                  <c:v>65.349999999999994</c:v>
                </c:pt>
                <c:pt idx="2">
                  <c:v>33.5</c:v>
                </c:pt>
                <c:pt idx="3">
                  <c:v>52.85</c:v>
                </c:pt>
                <c:pt idx="4">
                  <c:v>58.5</c:v>
                </c:pt>
                <c:pt idx="5">
                  <c:v>39.9</c:v>
                </c:pt>
                <c:pt idx="6">
                  <c:v>42</c:v>
                </c:pt>
                <c:pt idx="7">
                  <c:v>47.9</c:v>
                </c:pt>
              </c:numCache>
            </c:numRef>
          </c:xVal>
          <c:yVal>
            <c:numRef>
              <c:f>'Opg 5.1'!$C$5:$C$12</c:f>
              <c:numCache>
                <c:formatCode>General</c:formatCode>
                <c:ptCount val="8"/>
                <c:pt idx="0">
                  <c:v>241</c:v>
                </c:pt>
                <c:pt idx="1">
                  <c:v>236</c:v>
                </c:pt>
                <c:pt idx="2">
                  <c:v>198</c:v>
                </c:pt>
                <c:pt idx="3">
                  <c:v>260</c:v>
                </c:pt>
                <c:pt idx="4">
                  <c:v>278</c:v>
                </c:pt>
                <c:pt idx="5">
                  <c:v>202</c:v>
                </c:pt>
                <c:pt idx="6">
                  <c:v>210</c:v>
                </c:pt>
                <c:pt idx="7">
                  <c:v>203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001792"/>
        <c:axId val="134003328"/>
      </c:scatterChart>
      <c:valAx>
        <c:axId val="134001792"/>
        <c:scaling>
          <c:orientation val="minMax"/>
          <c:min val="30"/>
        </c:scaling>
        <c:delete val="0"/>
        <c:axPos val="b"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34003328"/>
        <c:crosses val="autoZero"/>
        <c:crossBetween val="midCat"/>
      </c:valAx>
      <c:valAx>
        <c:axId val="134003328"/>
        <c:scaling>
          <c:orientation val="minMax"/>
          <c:min val="150"/>
        </c:scaling>
        <c:delete val="0"/>
        <c:axPos val="l"/>
        <c:numFmt formatCode="General" sourceLinked="1"/>
        <c:majorTickMark val="out"/>
        <c:minorTickMark val="none"/>
        <c:tickLblPos val="nextTo"/>
        <c:crossAx val="134001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4256054243219598"/>
                  <c:y val="1.243976081937125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'Opg 5.2'!$B$5:$B$21</c:f>
              <c:numCache>
                <c:formatCode>#,##0.00</c:formatCode>
                <c:ptCount val="17"/>
                <c:pt idx="0">
                  <c:v>15.89</c:v>
                </c:pt>
                <c:pt idx="1">
                  <c:v>13.04</c:v>
                </c:pt>
                <c:pt idx="2">
                  <c:v>24.41</c:v>
                </c:pt>
                <c:pt idx="3">
                  <c:v>16.329999999999998</c:v>
                </c:pt>
                <c:pt idx="4">
                  <c:v>24.92</c:v>
                </c:pt>
                <c:pt idx="5">
                  <c:v>17.37</c:v>
                </c:pt>
                <c:pt idx="6">
                  <c:v>21.47</c:v>
                </c:pt>
                <c:pt idx="7">
                  <c:v>19.34</c:v>
                </c:pt>
                <c:pt idx="8">
                  <c:v>23.05</c:v>
                </c:pt>
                <c:pt idx="9">
                  <c:v>12.66</c:v>
                </c:pt>
                <c:pt idx="10">
                  <c:v>22.39</c:v>
                </c:pt>
                <c:pt idx="11">
                  <c:v>18.36</c:v>
                </c:pt>
                <c:pt idx="12">
                  <c:v>15.19</c:v>
                </c:pt>
                <c:pt idx="13">
                  <c:v>20.010000000000002</c:v>
                </c:pt>
                <c:pt idx="14">
                  <c:v>11.35</c:v>
                </c:pt>
                <c:pt idx="15">
                  <c:v>18.37</c:v>
                </c:pt>
                <c:pt idx="16">
                  <c:v>20.399999999999999</c:v>
                </c:pt>
              </c:numCache>
            </c:numRef>
          </c:xVal>
          <c:yVal>
            <c:numRef>
              <c:f>'Opg 5.2'!$C$5:$C$21</c:f>
              <c:numCache>
                <c:formatCode>#,##0.00</c:formatCode>
                <c:ptCount val="17"/>
                <c:pt idx="0">
                  <c:v>5.04</c:v>
                </c:pt>
                <c:pt idx="1">
                  <c:v>4.49</c:v>
                </c:pt>
                <c:pt idx="2">
                  <c:v>8.9700000000000006</c:v>
                </c:pt>
                <c:pt idx="3">
                  <c:v>6.29</c:v>
                </c:pt>
                <c:pt idx="4">
                  <c:v>8.0500000000000007</c:v>
                </c:pt>
                <c:pt idx="5">
                  <c:v>6.14</c:v>
                </c:pt>
                <c:pt idx="6">
                  <c:v>7.43</c:v>
                </c:pt>
                <c:pt idx="7">
                  <c:v>7.82</c:v>
                </c:pt>
                <c:pt idx="8">
                  <c:v>7.53</c:v>
                </c:pt>
                <c:pt idx="9">
                  <c:v>5.14</c:v>
                </c:pt>
                <c:pt idx="10">
                  <c:v>7.99</c:v>
                </c:pt>
                <c:pt idx="11">
                  <c:v>5.62</c:v>
                </c:pt>
                <c:pt idx="12">
                  <c:v>5.67</c:v>
                </c:pt>
                <c:pt idx="13">
                  <c:v>7.47</c:v>
                </c:pt>
                <c:pt idx="14">
                  <c:v>3.48</c:v>
                </c:pt>
                <c:pt idx="15">
                  <c:v>6.75</c:v>
                </c:pt>
                <c:pt idx="16">
                  <c:v>7.03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72352"/>
        <c:axId val="134378240"/>
      </c:scatterChart>
      <c:valAx>
        <c:axId val="134372352"/>
        <c:scaling>
          <c:orientation val="minMax"/>
          <c:max val="26"/>
          <c:min val="1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34378240"/>
        <c:crosses val="autoZero"/>
        <c:crossBetween val="midCat"/>
        <c:majorUnit val="2"/>
      </c:valAx>
      <c:valAx>
        <c:axId val="134378240"/>
        <c:scaling>
          <c:orientation val="minMax"/>
          <c:min val="2"/>
        </c:scaling>
        <c:delete val="0"/>
        <c:axPos val="l"/>
        <c:numFmt formatCode="#,##0.00" sourceLinked="1"/>
        <c:majorTickMark val="out"/>
        <c:minorTickMark val="none"/>
        <c:tickLblPos val="nextTo"/>
        <c:crossAx val="134372352"/>
        <c:crosses val="autoZero"/>
        <c:crossBetween val="midCat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trendline>
            <c:trendlineType val="linear"/>
            <c:dispRSqr val="0"/>
            <c:dispEq val="0"/>
          </c:trendline>
          <c:xVal>
            <c:numRef>
              <c:f>'Opg 5.4'!$B$5:$B$10</c:f>
              <c:numCache>
                <c:formatCode>#,##0.00</c:formatCode>
                <c:ptCount val="6"/>
                <c:pt idx="0">
                  <c:v>0</c:v>
                </c:pt>
                <c:pt idx="1">
                  <c:v>1.34</c:v>
                </c:pt>
                <c:pt idx="2">
                  <c:v>1.69</c:v>
                </c:pt>
                <c:pt idx="3">
                  <c:v>2.12</c:v>
                </c:pt>
                <c:pt idx="4">
                  <c:v>2.98</c:v>
                </c:pt>
                <c:pt idx="5">
                  <c:v>3.41</c:v>
                </c:pt>
              </c:numCache>
            </c:numRef>
          </c:xVal>
          <c:yVal>
            <c:numRef>
              <c:f>'Opg 5.4'!$C$5:$C$10</c:f>
              <c:numCache>
                <c:formatCode>#,##0.00</c:formatCode>
                <c:ptCount val="6"/>
                <c:pt idx="0">
                  <c:v>5.7</c:v>
                </c:pt>
                <c:pt idx="1">
                  <c:v>9.8000000000000007</c:v>
                </c:pt>
                <c:pt idx="2">
                  <c:v>21.7</c:v>
                </c:pt>
                <c:pt idx="3">
                  <c:v>22.9</c:v>
                </c:pt>
                <c:pt idx="4">
                  <c:v>25.3</c:v>
                </c:pt>
                <c:pt idx="5">
                  <c:v>38.4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14368"/>
        <c:axId val="133515904"/>
      </c:scatterChart>
      <c:valAx>
        <c:axId val="133514368"/>
        <c:scaling>
          <c:orientation val="minMax"/>
          <c:max val="4"/>
          <c:min val="0"/>
        </c:scaling>
        <c:delete val="0"/>
        <c:axPos val="b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33515904"/>
        <c:crosses val="autoZero"/>
        <c:crossBetween val="midCat"/>
        <c:majorUnit val="0.5"/>
      </c:valAx>
      <c:valAx>
        <c:axId val="133515904"/>
        <c:scaling>
          <c:orientation val="minMax"/>
          <c:min val="0"/>
        </c:scaling>
        <c:delete val="0"/>
        <c:axPos val="l"/>
        <c:numFmt formatCode="#,##0.00" sourceLinked="1"/>
        <c:majorTickMark val="out"/>
        <c:minorTickMark val="none"/>
        <c:tickLblPos val="nextTo"/>
        <c:crossAx val="133514368"/>
        <c:crosses val="autoZero"/>
        <c:crossBetween val="midCat"/>
        <c:majorUnit val="5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chemeClr val="tx1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0.43034098862642189"/>
                  <c:y val="4.119203849518809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'Opg 5.5'!$B$5:$B$16</c:f>
              <c:numCache>
                <c:formatCode>0.0</c:formatCode>
                <c:ptCount val="12"/>
                <c:pt idx="0">
                  <c:v>17.2</c:v>
                </c:pt>
                <c:pt idx="1">
                  <c:v>12.5</c:v>
                </c:pt>
                <c:pt idx="2">
                  <c:v>28</c:v>
                </c:pt>
                <c:pt idx="3">
                  <c:v>24.3</c:v>
                </c:pt>
                <c:pt idx="4">
                  <c:v>22.7</c:v>
                </c:pt>
                <c:pt idx="5">
                  <c:v>18.399999999999999</c:v>
                </c:pt>
                <c:pt idx="6">
                  <c:v>18.899999999999999</c:v>
                </c:pt>
                <c:pt idx="7">
                  <c:v>26.2</c:v>
                </c:pt>
                <c:pt idx="8">
                  <c:v>14.9</c:v>
                </c:pt>
                <c:pt idx="9">
                  <c:v>23.5</c:v>
                </c:pt>
                <c:pt idx="10">
                  <c:v>17.3</c:v>
                </c:pt>
                <c:pt idx="11">
                  <c:v>19.3</c:v>
                </c:pt>
              </c:numCache>
            </c:numRef>
          </c:xVal>
          <c:yVal>
            <c:numRef>
              <c:f>'Opg 5.5'!$C$5:$C$16</c:f>
              <c:numCache>
                <c:formatCode>#,##0</c:formatCode>
                <c:ptCount val="12"/>
                <c:pt idx="0">
                  <c:v>3250</c:v>
                </c:pt>
                <c:pt idx="1">
                  <c:v>2800</c:v>
                </c:pt>
                <c:pt idx="2">
                  <c:v>5200</c:v>
                </c:pt>
                <c:pt idx="3">
                  <c:v>5000</c:v>
                </c:pt>
                <c:pt idx="4">
                  <c:v>4600</c:v>
                </c:pt>
                <c:pt idx="5">
                  <c:v>3450</c:v>
                </c:pt>
                <c:pt idx="6">
                  <c:v>3900</c:v>
                </c:pt>
                <c:pt idx="7">
                  <c:v>5100</c:v>
                </c:pt>
                <c:pt idx="8">
                  <c:v>3000</c:v>
                </c:pt>
                <c:pt idx="9">
                  <c:v>4500</c:v>
                </c:pt>
                <c:pt idx="10">
                  <c:v>3500</c:v>
                </c:pt>
                <c:pt idx="11">
                  <c:v>3860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19904"/>
        <c:axId val="135025792"/>
      </c:scatterChart>
      <c:valAx>
        <c:axId val="13501990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35025792"/>
        <c:crosses val="autoZero"/>
        <c:crossBetween val="midCat"/>
      </c:valAx>
      <c:valAx>
        <c:axId val="1350257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5019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Data</c:v>
          </c:tx>
          <c:spPr>
            <a:ln w="22225">
              <a:solidFill>
                <a:srgbClr val="000000"/>
              </a:solidFill>
            </a:ln>
          </c:spPr>
          <c:marker>
            <c:symbol val="circle"/>
            <c:size val="4"/>
            <c:spPr>
              <a:solidFill>
                <a:sysClr val="windowText" lastClr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'Opg 5.6'!$A$6:$A$15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'Opg 5.6'!$B$6:$B$15</c:f>
              <c:numCache>
                <c:formatCode>#,##0</c:formatCode>
                <c:ptCount val="10"/>
                <c:pt idx="0">
                  <c:v>25873</c:v>
                </c:pt>
                <c:pt idx="1">
                  <c:v>33098</c:v>
                </c:pt>
                <c:pt idx="2">
                  <c:v>34193</c:v>
                </c:pt>
                <c:pt idx="3">
                  <c:v>45384</c:v>
                </c:pt>
                <c:pt idx="4">
                  <c:v>42490</c:v>
                </c:pt>
                <c:pt idx="5">
                  <c:v>59223</c:v>
                </c:pt>
                <c:pt idx="6">
                  <c:v>64153</c:v>
                </c:pt>
                <c:pt idx="7">
                  <c:v>57476</c:v>
                </c:pt>
                <c:pt idx="8">
                  <c:v>72333</c:v>
                </c:pt>
                <c:pt idx="9">
                  <c:v>73827</c:v>
                </c:pt>
              </c:numCache>
            </c:numRef>
          </c:yVal>
          <c:smooth val="0"/>
        </c:ser>
        <c:ser>
          <c:idx val="1"/>
          <c:order val="1"/>
          <c:tx>
            <c:v>Reg.linje</c:v>
          </c:tx>
          <c:spPr>
            <a:ln w="1905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'Opg 5.6'!$A$6:$A$15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'Opg 5.6'!$C$6:$C$15</c:f>
              <c:numCache>
                <c:formatCode>#,##0</c:formatCode>
                <c:ptCount val="10"/>
                <c:pt idx="0">
                  <c:v>26377.200000000004</c:v>
                </c:pt>
                <c:pt idx="1">
                  <c:v>31805.600000000002</c:v>
                </c:pt>
                <c:pt idx="2">
                  <c:v>37234</c:v>
                </c:pt>
                <c:pt idx="3">
                  <c:v>42662.400000000001</c:v>
                </c:pt>
                <c:pt idx="4">
                  <c:v>48090.8</c:v>
                </c:pt>
                <c:pt idx="5">
                  <c:v>53519.199999999997</c:v>
                </c:pt>
                <c:pt idx="6">
                  <c:v>58947.6</c:v>
                </c:pt>
                <c:pt idx="7">
                  <c:v>64376</c:v>
                </c:pt>
                <c:pt idx="8">
                  <c:v>69804.399999999994</c:v>
                </c:pt>
                <c:pt idx="9">
                  <c:v>75232.800000000003</c:v>
                </c:pt>
              </c:numCache>
            </c:numRef>
          </c:yVal>
          <c:smooth val="0"/>
        </c:ser>
        <c:ser>
          <c:idx val="2"/>
          <c:order val="2"/>
          <c:tx>
            <c:v>Prediksjon</c:v>
          </c:tx>
          <c:spPr>
            <a:ln w="22225">
              <a:solidFill>
                <a:srgbClr val="000000"/>
              </a:solidFill>
              <a:prstDash val="sysDot"/>
            </a:ln>
          </c:spPr>
          <c:marker>
            <c:symbol val="circle"/>
            <c:size val="3"/>
            <c:spPr>
              <a:solidFill>
                <a:sysClr val="windowText" lastClr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'Opg 5.6'!$D$6:$D$10</c:f>
              <c:numCache>
                <c:formatCode>#,##0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</c:numCache>
            </c:numRef>
          </c:xVal>
          <c:yVal>
            <c:numRef>
              <c:f>'Opg 5.6'!$E$6:$E$10</c:f>
              <c:numCache>
                <c:formatCode>#,##0</c:formatCode>
                <c:ptCount val="5"/>
                <c:pt idx="0">
                  <c:v>80661.2</c:v>
                </c:pt>
                <c:pt idx="1">
                  <c:v>86089.600000000006</c:v>
                </c:pt>
                <c:pt idx="2">
                  <c:v>91518</c:v>
                </c:pt>
                <c:pt idx="3">
                  <c:v>96946.4</c:v>
                </c:pt>
                <c:pt idx="4">
                  <c:v>102374.8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21152"/>
        <c:axId val="135463296"/>
      </c:scatterChart>
      <c:valAx>
        <c:axId val="135121152"/>
        <c:scaling>
          <c:orientation val="minMax"/>
          <c:max val="16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a-DK"/>
          </a:p>
        </c:txPr>
        <c:crossAx val="135463296"/>
        <c:crosses val="autoZero"/>
        <c:crossBetween val="midCat"/>
        <c:majorUnit val="2"/>
      </c:valAx>
      <c:valAx>
        <c:axId val="135463296"/>
        <c:scaling>
          <c:orientation val="minMax"/>
          <c:max val="120000"/>
          <c:min val="20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da-DK"/>
          </a:p>
        </c:txPr>
        <c:crossAx val="135121152"/>
        <c:crosses val="autoZero"/>
        <c:crossBetween val="midCat"/>
        <c:majorUnit val="20000"/>
      </c:valAx>
    </c:plotArea>
    <c:legend>
      <c:legendPos val="r"/>
      <c:layout>
        <c:manualLayout>
          <c:xMode val="edge"/>
          <c:yMode val="edge"/>
          <c:x val="0.77272870192778975"/>
          <c:y val="0.37241379310344852"/>
          <c:w val="0.20265188996635661"/>
          <c:h val="0.24827586206896551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78740157499999996" l="0.70000000000000018" r="0.70000000000000018" t="0.78740157499999996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3018678915135619"/>
                  <c:y val="-3.2290987131029229E-2"/>
                </c:manualLayout>
              </c:layout>
              <c:numFmt formatCode="General" sourceLinked="0"/>
            </c:trendlineLbl>
          </c:trendline>
          <c:xVal>
            <c:numRef>
              <c:f>'Opg 5.7'!$C$4:$C$15</c:f>
              <c:numCache>
                <c:formatCode>General</c:formatCode>
                <c:ptCount val="12"/>
                <c:pt idx="0">
                  <c:v>132</c:v>
                </c:pt>
                <c:pt idx="1">
                  <c:v>133</c:v>
                </c:pt>
                <c:pt idx="2">
                  <c:v>136</c:v>
                </c:pt>
                <c:pt idx="3">
                  <c:v>139</c:v>
                </c:pt>
                <c:pt idx="4">
                  <c:v>143</c:v>
                </c:pt>
                <c:pt idx="5">
                  <c:v>145</c:v>
                </c:pt>
                <c:pt idx="6">
                  <c:v>147</c:v>
                </c:pt>
                <c:pt idx="7">
                  <c:v>148</c:v>
                </c:pt>
                <c:pt idx="8">
                  <c:v>150</c:v>
                </c:pt>
                <c:pt idx="9">
                  <c:v>153</c:v>
                </c:pt>
                <c:pt idx="10">
                  <c:v>154</c:v>
                </c:pt>
                <c:pt idx="11">
                  <c:v>155</c:v>
                </c:pt>
              </c:numCache>
            </c:numRef>
          </c:xVal>
          <c:yVal>
            <c:numRef>
              <c:f>'Opg 5.7'!$B$4:$B$15</c:f>
              <c:numCache>
                <c:formatCode>General</c:formatCode>
                <c:ptCount val="12"/>
                <c:pt idx="0">
                  <c:v>209</c:v>
                </c:pt>
                <c:pt idx="1">
                  <c:v>215</c:v>
                </c:pt>
                <c:pt idx="2">
                  <c:v>216</c:v>
                </c:pt>
                <c:pt idx="3">
                  <c:v>210</c:v>
                </c:pt>
                <c:pt idx="4">
                  <c:v>218</c:v>
                </c:pt>
                <c:pt idx="5">
                  <c:v>219</c:v>
                </c:pt>
                <c:pt idx="6">
                  <c:v>213</c:v>
                </c:pt>
                <c:pt idx="7">
                  <c:v>221</c:v>
                </c:pt>
                <c:pt idx="8">
                  <c:v>225</c:v>
                </c:pt>
                <c:pt idx="9">
                  <c:v>221</c:v>
                </c:pt>
                <c:pt idx="10">
                  <c:v>221</c:v>
                </c:pt>
                <c:pt idx="11">
                  <c:v>229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88640"/>
        <c:axId val="135490176"/>
      </c:scatterChart>
      <c:valAx>
        <c:axId val="1354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490176"/>
        <c:crosses val="autoZero"/>
        <c:crossBetween val="midCat"/>
      </c:valAx>
      <c:valAx>
        <c:axId val="135490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5488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2</xdr:row>
      <xdr:rowOff>9525</xdr:rowOff>
    </xdr:from>
    <xdr:to>
      <xdr:col>10</xdr:col>
      <xdr:colOff>638175</xdr:colOff>
      <xdr:row>21</xdr:row>
      <xdr:rowOff>47625</xdr:rowOff>
    </xdr:to>
    <xdr:graphicFrame macro="">
      <xdr:nvGraphicFramePr>
        <xdr:cNvPr id="4097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2</xdr:row>
      <xdr:rowOff>66675</xdr:rowOff>
    </xdr:from>
    <xdr:to>
      <xdr:col>10</xdr:col>
      <xdr:colOff>447675</xdr:colOff>
      <xdr:row>25</xdr:row>
      <xdr:rowOff>142875</xdr:rowOff>
    </xdr:to>
    <xdr:graphicFrame macro="">
      <xdr:nvGraphicFramePr>
        <xdr:cNvPr id="614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514911</xdr:colOff>
      <xdr:row>1</xdr:row>
      <xdr:rowOff>133913</xdr:rowOff>
    </xdr:from>
    <xdr:to>
      <xdr:col>9</xdr:col>
      <xdr:colOff>514911</xdr:colOff>
      <xdr:row>25</xdr:row>
      <xdr:rowOff>53229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</xdr:row>
      <xdr:rowOff>142875</xdr:rowOff>
    </xdr:from>
    <xdr:to>
      <xdr:col>12</xdr:col>
      <xdr:colOff>561975</xdr:colOff>
      <xdr:row>18</xdr:row>
      <xdr:rowOff>76200</xdr:rowOff>
    </xdr:to>
    <xdr:graphicFrame macro="">
      <xdr:nvGraphicFramePr>
        <xdr:cNvPr id="1026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752475</xdr:colOff>
          <xdr:row>24</xdr:row>
          <xdr:rowOff>76200</xdr:rowOff>
        </xdr:from>
        <xdr:to>
          <xdr:col>3</xdr:col>
          <xdr:colOff>295275</xdr:colOff>
          <xdr:row>25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</xdr:row>
      <xdr:rowOff>85725</xdr:rowOff>
    </xdr:from>
    <xdr:to>
      <xdr:col>11</xdr:col>
      <xdr:colOff>142875</xdr:colOff>
      <xdr:row>17</xdr:row>
      <xdr:rowOff>180975</xdr:rowOff>
    </xdr:to>
    <xdr:graphicFrame macro="">
      <xdr:nvGraphicFramePr>
        <xdr:cNvPr id="10241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324971</xdr:colOff>
      <xdr:row>19</xdr:row>
      <xdr:rowOff>123264</xdr:rowOff>
    </xdr:from>
    <xdr:to>
      <xdr:col>7</xdr:col>
      <xdr:colOff>526677</xdr:colOff>
      <xdr:row>37</xdr:row>
      <xdr:rowOff>44823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85" zoomScaleNormal="85" workbookViewId="0">
      <selection activeCell="B46" sqref="B46"/>
    </sheetView>
  </sheetViews>
  <sheetFormatPr defaultColWidth="11.42578125" defaultRowHeight="12.75" x14ac:dyDescent="0.2"/>
  <cols>
    <col min="1" max="1" width="14.28515625" customWidth="1"/>
    <col min="2" max="2" width="14.85546875" customWidth="1"/>
    <col min="4" max="4" width="13" customWidth="1"/>
    <col min="7" max="7" width="14.140625" customWidth="1"/>
    <col min="8" max="8" width="13.42578125" customWidth="1"/>
    <col min="9" max="9" width="13.140625" customWidth="1"/>
    <col min="10" max="10" width="13" customWidth="1"/>
  </cols>
  <sheetData>
    <row r="1" spans="1:3" x14ac:dyDescent="0.2">
      <c r="A1" s="7" t="s">
        <v>59</v>
      </c>
    </row>
    <row r="4" spans="1:3" x14ac:dyDescent="0.2">
      <c r="A4" s="23" t="s">
        <v>60</v>
      </c>
      <c r="B4" s="24" t="s">
        <v>17</v>
      </c>
      <c r="C4" s="24" t="s">
        <v>18</v>
      </c>
    </row>
    <row r="5" spans="1:3" x14ac:dyDescent="0.2">
      <c r="A5">
        <v>1</v>
      </c>
      <c r="B5" s="15">
        <v>45.95</v>
      </c>
      <c r="C5">
        <v>241</v>
      </c>
    </row>
    <row r="6" spans="1:3" x14ac:dyDescent="0.2">
      <c r="A6">
        <v>2</v>
      </c>
      <c r="B6" s="15">
        <v>65.349999999999994</v>
      </c>
      <c r="C6">
        <v>236</v>
      </c>
    </row>
    <row r="7" spans="1:3" x14ac:dyDescent="0.2">
      <c r="A7">
        <v>3</v>
      </c>
      <c r="B7" s="15">
        <v>33.5</v>
      </c>
      <c r="C7">
        <v>198</v>
      </c>
    </row>
    <row r="8" spans="1:3" x14ac:dyDescent="0.2">
      <c r="A8">
        <v>4</v>
      </c>
      <c r="B8" s="15">
        <v>52.85</v>
      </c>
      <c r="C8">
        <v>260</v>
      </c>
    </row>
    <row r="9" spans="1:3" x14ac:dyDescent="0.2">
      <c r="A9">
        <v>5</v>
      </c>
      <c r="B9" s="15">
        <v>58.5</v>
      </c>
      <c r="C9">
        <v>278</v>
      </c>
    </row>
    <row r="10" spans="1:3" x14ac:dyDescent="0.2">
      <c r="A10">
        <v>6</v>
      </c>
      <c r="B10" s="15">
        <v>39.9</v>
      </c>
      <c r="C10">
        <v>202</v>
      </c>
    </row>
    <row r="11" spans="1:3" x14ac:dyDescent="0.2">
      <c r="A11">
        <v>7</v>
      </c>
      <c r="B11" s="15">
        <v>42</v>
      </c>
      <c r="C11">
        <v>210</v>
      </c>
    </row>
    <row r="12" spans="1:3" x14ac:dyDescent="0.2">
      <c r="A12">
        <v>8</v>
      </c>
      <c r="B12" s="15">
        <v>47.9</v>
      </c>
      <c r="C12">
        <v>203</v>
      </c>
    </row>
    <row r="14" spans="1:3" x14ac:dyDescent="0.2">
      <c r="A14" s="23" t="s">
        <v>61</v>
      </c>
    </row>
    <row r="15" spans="1:3" x14ac:dyDescent="0.2">
      <c r="B15" s="25" t="s">
        <v>19</v>
      </c>
      <c r="C15" s="26">
        <f>CORREL(B5:B12,C5:C12)</f>
        <v>0.71285248480594532</v>
      </c>
    </row>
    <row r="17" spans="1:3" ht="14.25" x14ac:dyDescent="0.2">
      <c r="B17" s="25" t="s">
        <v>20</v>
      </c>
      <c r="C17" s="26">
        <f>C15*C15</f>
        <v>0.50815866509401053</v>
      </c>
    </row>
    <row r="19" spans="1:3" ht="14.25" x14ac:dyDescent="0.2">
      <c r="A19" s="23" t="s">
        <v>110</v>
      </c>
    </row>
    <row r="20" spans="1:3" x14ac:dyDescent="0.2">
      <c r="A20" s="23" t="s">
        <v>111</v>
      </c>
    </row>
    <row r="22" spans="1:3" x14ac:dyDescent="0.2">
      <c r="A22" s="23" t="s">
        <v>62</v>
      </c>
    </row>
    <row r="24" spans="1:3" x14ac:dyDescent="0.2">
      <c r="A24" s="23" t="s">
        <v>63</v>
      </c>
      <c r="B24" s="16">
        <f>SLOPE(C5:C12,B5:B12)</f>
        <v>2.0622216299393443</v>
      </c>
    </row>
    <row r="25" spans="1:3" x14ac:dyDescent="0.2">
      <c r="A25" s="23" t="s">
        <v>64</v>
      </c>
      <c r="B25" s="27">
        <f>INTERCEPT(C5:C12,B5:B12)</f>
        <v>129.01069524061376</v>
      </c>
    </row>
    <row r="29" spans="1:3" x14ac:dyDescent="0.2">
      <c r="B29" s="23" t="s">
        <v>112</v>
      </c>
    </row>
    <row r="30" spans="1:3" ht="13.5" thickBot="1" x14ac:dyDescent="0.25"/>
    <row r="31" spans="1:3" x14ac:dyDescent="0.2">
      <c r="B31" s="11" t="s">
        <v>65</v>
      </c>
      <c r="C31" s="11"/>
    </row>
    <row r="32" spans="1:3" x14ac:dyDescent="0.2">
      <c r="B32" s="84" t="s">
        <v>66</v>
      </c>
      <c r="C32" s="12">
        <v>0.71285248480594554</v>
      </c>
    </row>
    <row r="33" spans="2:10" x14ac:dyDescent="0.2">
      <c r="B33" s="8" t="s">
        <v>0</v>
      </c>
      <c r="C33" s="12">
        <v>0.50815866509401086</v>
      </c>
    </row>
    <row r="34" spans="2:10" x14ac:dyDescent="0.2">
      <c r="B34" s="84" t="s">
        <v>67</v>
      </c>
      <c r="C34" s="12">
        <v>0.42618510927634601</v>
      </c>
    </row>
    <row r="35" spans="2:10" x14ac:dyDescent="0.2">
      <c r="B35" s="84" t="s">
        <v>68</v>
      </c>
      <c r="C35" s="12">
        <v>22.689070728765763</v>
      </c>
    </row>
    <row r="36" spans="2:10" ht="13.5" thickBot="1" x14ac:dyDescent="0.25">
      <c r="B36" s="85" t="s">
        <v>69</v>
      </c>
      <c r="C36" s="9">
        <v>8</v>
      </c>
    </row>
    <row r="38" spans="2:10" ht="13.5" thickBot="1" x14ac:dyDescent="0.25">
      <c r="B38" t="s">
        <v>1</v>
      </c>
    </row>
    <row r="39" spans="2:10" x14ac:dyDescent="0.2">
      <c r="B39" s="10"/>
      <c r="C39" s="10" t="s">
        <v>4</v>
      </c>
      <c r="D39" s="10" t="s">
        <v>5</v>
      </c>
      <c r="E39" s="10" t="s">
        <v>6</v>
      </c>
      <c r="F39" s="10" t="s">
        <v>7</v>
      </c>
      <c r="G39" s="10" t="s">
        <v>8</v>
      </c>
    </row>
    <row r="40" spans="2:10" x14ac:dyDescent="0.2">
      <c r="B40" s="84" t="s">
        <v>70</v>
      </c>
      <c r="C40" s="8">
        <v>1</v>
      </c>
      <c r="D40" s="12">
        <v>3191.2364167903879</v>
      </c>
      <c r="E40" s="12">
        <v>3191.2364167903879</v>
      </c>
      <c r="F40" s="12">
        <v>6.199056025144456</v>
      </c>
      <c r="G40" s="12">
        <v>4.7175613589469999E-2</v>
      </c>
    </row>
    <row r="41" spans="2:10" x14ac:dyDescent="0.2">
      <c r="B41" s="8" t="s">
        <v>2</v>
      </c>
      <c r="C41" s="8">
        <v>6</v>
      </c>
      <c r="D41" s="12">
        <v>3088.7635832096121</v>
      </c>
      <c r="E41" s="12">
        <v>514.79393053493538</v>
      </c>
      <c r="F41" s="12"/>
      <c r="G41" s="12"/>
    </row>
    <row r="42" spans="2:10" ht="13.5" thickBot="1" x14ac:dyDescent="0.25">
      <c r="B42" s="9" t="s">
        <v>3</v>
      </c>
      <c r="C42" s="9">
        <v>7</v>
      </c>
      <c r="D42" s="9">
        <v>6280</v>
      </c>
      <c r="E42" s="9"/>
      <c r="F42" s="9"/>
      <c r="G42" s="9"/>
    </row>
    <row r="43" spans="2:10" ht="13.5" thickBot="1" x14ac:dyDescent="0.25"/>
    <row r="44" spans="2:10" x14ac:dyDescent="0.2">
      <c r="B44" s="10"/>
      <c r="C44" s="10" t="s">
        <v>72</v>
      </c>
      <c r="D44" s="10" t="s">
        <v>68</v>
      </c>
      <c r="E44" s="10" t="s">
        <v>9</v>
      </c>
      <c r="F44" s="10" t="s">
        <v>73</v>
      </c>
      <c r="G44" s="10" t="s">
        <v>10</v>
      </c>
      <c r="H44" s="10" t="s">
        <v>11</v>
      </c>
      <c r="I44" s="10" t="s">
        <v>74</v>
      </c>
      <c r="J44" s="10" t="s">
        <v>12</v>
      </c>
    </row>
    <row r="45" spans="2:10" x14ac:dyDescent="0.2">
      <c r="B45" s="84" t="s">
        <v>71</v>
      </c>
      <c r="C45" s="12">
        <v>129.01069524061376</v>
      </c>
      <c r="D45" s="12">
        <v>40.756147994319207</v>
      </c>
      <c r="E45" s="12">
        <v>3.1654290601407156</v>
      </c>
      <c r="F45" s="12">
        <v>1.9430904990550252E-2</v>
      </c>
      <c r="G45" s="12">
        <v>29.283993898350488</v>
      </c>
      <c r="H45" s="12">
        <v>228.73739658287704</v>
      </c>
      <c r="I45" s="12">
        <v>29.283993898350488</v>
      </c>
      <c r="J45" s="12">
        <v>228.73739658287704</v>
      </c>
    </row>
    <row r="46" spans="2:10" ht="13.5" thickBot="1" x14ac:dyDescent="0.25">
      <c r="B46" s="9" t="s">
        <v>13</v>
      </c>
      <c r="C46" s="13">
        <v>2.0622216299393448</v>
      </c>
      <c r="D46" s="13">
        <v>0.82827119302910213</v>
      </c>
      <c r="E46" s="13">
        <v>2.4897903576695883</v>
      </c>
      <c r="F46" s="13">
        <v>4.717561358946995E-2</v>
      </c>
      <c r="G46" s="13">
        <v>3.5515035657503934E-2</v>
      </c>
      <c r="H46" s="13">
        <v>4.0889282242211857</v>
      </c>
      <c r="I46" s="13">
        <v>3.5515035657503934E-2</v>
      </c>
      <c r="J46" s="13">
        <v>4.0889282242211857</v>
      </c>
    </row>
  </sheetData>
  <phoneticPr fontId="13" type="noConversion"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F20" sqref="F20"/>
    </sheetView>
  </sheetViews>
  <sheetFormatPr defaultColWidth="11.42578125" defaultRowHeight="12.75" x14ac:dyDescent="0.2"/>
  <cols>
    <col min="1" max="1" width="7.140625" customWidth="1"/>
    <col min="2" max="2" width="8.28515625" customWidth="1"/>
    <col min="3" max="3" width="8" customWidth="1"/>
    <col min="4" max="4" width="11.7109375" customWidth="1"/>
    <col min="6" max="6" width="16.7109375" customWidth="1"/>
    <col min="7" max="7" width="12.140625" customWidth="1"/>
    <col min="11" max="11" width="14.28515625" customWidth="1"/>
    <col min="12" max="12" width="13.85546875" customWidth="1"/>
  </cols>
  <sheetData>
    <row r="1" spans="1:14" x14ac:dyDescent="0.2">
      <c r="A1" s="7" t="s">
        <v>103</v>
      </c>
      <c r="F1" s="23" t="s">
        <v>112</v>
      </c>
    </row>
    <row r="2" spans="1:14" ht="13.5" thickBot="1" x14ac:dyDescent="0.25"/>
    <row r="3" spans="1:14" ht="18" x14ac:dyDescent="0.35">
      <c r="A3" s="75" t="s">
        <v>43</v>
      </c>
      <c r="B3" s="76" t="s">
        <v>44</v>
      </c>
      <c r="C3" s="76" t="s">
        <v>45</v>
      </c>
      <c r="D3" s="76" t="s">
        <v>58</v>
      </c>
      <c r="F3" s="11" t="s">
        <v>65</v>
      </c>
      <c r="G3" s="11"/>
    </row>
    <row r="4" spans="1:14" x14ac:dyDescent="0.2">
      <c r="A4" s="60">
        <v>96</v>
      </c>
      <c r="B4" s="77">
        <v>120</v>
      </c>
      <c r="C4" s="60">
        <v>30</v>
      </c>
      <c r="D4" s="78">
        <f>B4*C4</f>
        <v>3600</v>
      </c>
      <c r="F4" s="84" t="s">
        <v>104</v>
      </c>
      <c r="G4" s="8">
        <v>0.99677603213080512</v>
      </c>
    </row>
    <row r="5" spans="1:14" x14ac:dyDescent="0.2">
      <c r="A5" s="60">
        <v>170</v>
      </c>
      <c r="B5" s="77">
        <v>126</v>
      </c>
      <c r="C5" s="60">
        <v>60</v>
      </c>
      <c r="D5" s="78">
        <f t="shared" ref="D5:D23" si="0">B5*C5</f>
        <v>7560</v>
      </c>
      <c r="F5" s="8" t="s">
        <v>0</v>
      </c>
      <c r="G5" s="8">
        <v>0.99356245823043188</v>
      </c>
    </row>
    <row r="6" spans="1:14" x14ac:dyDescent="0.2">
      <c r="A6" s="60">
        <v>163</v>
      </c>
      <c r="B6" s="77">
        <v>129</v>
      </c>
      <c r="C6" s="60">
        <v>58</v>
      </c>
      <c r="D6" s="78">
        <f t="shared" si="0"/>
        <v>7482</v>
      </c>
      <c r="F6" s="84" t="s">
        <v>67</v>
      </c>
      <c r="G6" s="8">
        <v>0.9923554191486379</v>
      </c>
    </row>
    <row r="7" spans="1:14" x14ac:dyDescent="0.2">
      <c r="A7" s="60">
        <v>54</v>
      </c>
      <c r="B7" s="77">
        <v>137</v>
      </c>
      <c r="C7" s="60">
        <v>11</v>
      </c>
      <c r="D7" s="78">
        <f t="shared" si="0"/>
        <v>1507</v>
      </c>
      <c r="F7" s="84" t="s">
        <v>68</v>
      </c>
      <c r="G7" s="8">
        <v>4.7363809127618399</v>
      </c>
    </row>
    <row r="8" spans="1:14" ht="13.5" thickBot="1" x14ac:dyDescent="0.25">
      <c r="A8" s="60">
        <v>165</v>
      </c>
      <c r="B8" s="77">
        <v>147</v>
      </c>
      <c r="C8" s="60">
        <v>55</v>
      </c>
      <c r="D8" s="78">
        <f t="shared" si="0"/>
        <v>8085</v>
      </c>
      <c r="F8" s="85" t="s">
        <v>69</v>
      </c>
      <c r="G8" s="9">
        <v>20</v>
      </c>
    </row>
    <row r="9" spans="1:14" x14ac:dyDescent="0.2">
      <c r="A9" s="60">
        <v>152</v>
      </c>
      <c r="B9" s="79">
        <v>157</v>
      </c>
      <c r="C9" s="60">
        <v>46</v>
      </c>
      <c r="D9" s="78">
        <f t="shared" si="0"/>
        <v>7222</v>
      </c>
    </row>
    <row r="10" spans="1:14" ht="13.5" thickBot="1" x14ac:dyDescent="0.25">
      <c r="A10" s="60">
        <v>83</v>
      </c>
      <c r="B10" s="79">
        <v>158</v>
      </c>
      <c r="C10" s="60">
        <v>18</v>
      </c>
      <c r="D10" s="78">
        <f t="shared" si="0"/>
        <v>2844</v>
      </c>
      <c r="F10" t="s">
        <v>1</v>
      </c>
    </row>
    <row r="11" spans="1:14" x14ac:dyDescent="0.2">
      <c r="A11" s="60">
        <v>81</v>
      </c>
      <c r="B11" s="77">
        <v>163</v>
      </c>
      <c r="C11" s="60">
        <v>20</v>
      </c>
      <c r="D11" s="78">
        <f t="shared" si="0"/>
        <v>3260</v>
      </c>
      <c r="F11" s="10"/>
      <c r="G11" s="10" t="s">
        <v>4</v>
      </c>
      <c r="H11" s="10" t="s">
        <v>5</v>
      </c>
      <c r="I11" s="10" t="s">
        <v>6</v>
      </c>
      <c r="J11" s="10" t="s">
        <v>7</v>
      </c>
      <c r="K11" s="10" t="s">
        <v>8</v>
      </c>
    </row>
    <row r="12" spans="1:14" x14ac:dyDescent="0.2">
      <c r="A12" s="60">
        <v>137</v>
      </c>
      <c r="B12" s="77">
        <v>171</v>
      </c>
      <c r="C12" s="60">
        <v>39</v>
      </c>
      <c r="D12" s="78">
        <f t="shared" si="0"/>
        <v>6669</v>
      </c>
      <c r="F12" s="84" t="s">
        <v>70</v>
      </c>
      <c r="G12" s="8">
        <v>3</v>
      </c>
      <c r="H12" s="8">
        <v>55397.267133587608</v>
      </c>
      <c r="I12" s="8">
        <v>18465.75571119587</v>
      </c>
      <c r="J12" s="8">
        <v>823.14025553646309</v>
      </c>
      <c r="K12" s="8">
        <v>9.8188777573936257E-18</v>
      </c>
    </row>
    <row r="13" spans="1:14" x14ac:dyDescent="0.2">
      <c r="A13" s="60">
        <v>109</v>
      </c>
      <c r="B13" s="77">
        <v>181</v>
      </c>
      <c r="C13" s="60">
        <v>24</v>
      </c>
      <c r="D13" s="78">
        <f t="shared" si="0"/>
        <v>4344</v>
      </c>
      <c r="F13" s="8" t="s">
        <v>2</v>
      </c>
      <c r="G13" s="8">
        <v>16</v>
      </c>
      <c r="H13" s="8">
        <v>358.9328664123949</v>
      </c>
      <c r="I13" s="8">
        <v>22.433304150774681</v>
      </c>
      <c r="J13" s="8"/>
      <c r="K13" s="8"/>
    </row>
    <row r="14" spans="1:14" ht="13.5" thickBot="1" x14ac:dyDescent="0.25">
      <c r="A14" s="60">
        <v>210</v>
      </c>
      <c r="B14" s="77">
        <v>187</v>
      </c>
      <c r="C14" s="60">
        <v>61</v>
      </c>
      <c r="D14" s="78">
        <f t="shared" si="0"/>
        <v>11407</v>
      </c>
      <c r="F14" s="9" t="s">
        <v>3</v>
      </c>
      <c r="G14" s="9">
        <v>19</v>
      </c>
      <c r="H14" s="9">
        <v>55756.200000000004</v>
      </c>
      <c r="I14" s="9"/>
      <c r="J14" s="9"/>
      <c r="K14" s="9"/>
    </row>
    <row r="15" spans="1:14" ht="13.5" thickBot="1" x14ac:dyDescent="0.25">
      <c r="A15" s="60">
        <v>166</v>
      </c>
      <c r="B15" s="79">
        <v>193</v>
      </c>
      <c r="C15" s="60">
        <v>42</v>
      </c>
      <c r="D15" s="78">
        <f t="shared" si="0"/>
        <v>8106</v>
      </c>
    </row>
    <row r="16" spans="1:14" x14ac:dyDescent="0.2">
      <c r="A16" s="60">
        <v>207</v>
      </c>
      <c r="B16" s="77">
        <v>203</v>
      </c>
      <c r="C16" s="60">
        <v>56</v>
      </c>
      <c r="D16" s="78">
        <f t="shared" si="0"/>
        <v>11368</v>
      </c>
      <c r="F16" s="10"/>
      <c r="G16" s="10" t="s">
        <v>72</v>
      </c>
      <c r="H16" s="10" t="s">
        <v>68</v>
      </c>
      <c r="I16" s="10" t="s">
        <v>9</v>
      </c>
      <c r="J16" s="10" t="s">
        <v>73</v>
      </c>
      <c r="K16" s="10" t="s">
        <v>10</v>
      </c>
      <c r="L16" s="10" t="s">
        <v>11</v>
      </c>
      <c r="M16" s="10" t="s">
        <v>74</v>
      </c>
      <c r="N16" s="10" t="s">
        <v>12</v>
      </c>
    </row>
    <row r="17" spans="1:14" x14ac:dyDescent="0.2">
      <c r="A17" s="60">
        <v>127</v>
      </c>
      <c r="B17" s="77">
        <v>210</v>
      </c>
      <c r="C17" s="60">
        <v>30</v>
      </c>
      <c r="D17" s="78">
        <f t="shared" si="0"/>
        <v>6300</v>
      </c>
      <c r="F17" s="84" t="s">
        <v>71</v>
      </c>
      <c r="G17" s="8">
        <v>7.7790203528147543</v>
      </c>
      <c r="H17" s="8">
        <v>9.9879039617862002</v>
      </c>
      <c r="I17" s="8">
        <v>0.77884412811510284</v>
      </c>
      <c r="J17" s="8">
        <v>0.44743818077809017</v>
      </c>
      <c r="K17" s="8">
        <v>-13.394390043472074</v>
      </c>
      <c r="L17" s="8">
        <v>28.95243074910158</v>
      </c>
      <c r="M17" s="8">
        <v>-13.394390043472074</v>
      </c>
      <c r="N17" s="8">
        <v>28.95243074910158</v>
      </c>
    </row>
    <row r="18" spans="1:14" x14ac:dyDescent="0.2">
      <c r="A18" s="60">
        <v>250</v>
      </c>
      <c r="B18" s="77">
        <v>222</v>
      </c>
      <c r="C18" s="60">
        <v>67</v>
      </c>
      <c r="D18" s="78">
        <f t="shared" si="0"/>
        <v>14874</v>
      </c>
      <c r="F18" s="8" t="s">
        <v>13</v>
      </c>
      <c r="G18" s="8">
        <v>0.15588610983308349</v>
      </c>
      <c r="H18" s="8">
        <v>4.8273089637646531E-2</v>
      </c>
      <c r="I18" s="8">
        <v>3.2292548706373507</v>
      </c>
      <c r="J18" s="8">
        <v>5.2449915425820818E-3</v>
      </c>
      <c r="K18" s="8">
        <v>5.355173197910968E-2</v>
      </c>
      <c r="L18" s="8">
        <v>0.2582204876870573</v>
      </c>
      <c r="M18" s="8">
        <v>5.355173197910968E-2</v>
      </c>
      <c r="N18" s="8">
        <v>0.2582204876870573</v>
      </c>
    </row>
    <row r="19" spans="1:14" x14ac:dyDescent="0.2">
      <c r="A19" s="60">
        <v>98</v>
      </c>
      <c r="B19" s="77">
        <v>232</v>
      </c>
      <c r="C19" s="60">
        <v>17</v>
      </c>
      <c r="D19" s="78">
        <f t="shared" si="0"/>
        <v>3944</v>
      </c>
      <c r="F19" s="8" t="s">
        <v>29</v>
      </c>
      <c r="G19" s="8">
        <v>1.3814942720682792</v>
      </c>
      <c r="H19" s="8">
        <v>0.24755855607262944</v>
      </c>
      <c r="I19" s="8">
        <v>5.5804747530639682</v>
      </c>
      <c r="J19" s="8">
        <v>4.1414640180365499E-5</v>
      </c>
      <c r="K19" s="8">
        <v>0.85669358066269541</v>
      </c>
      <c r="L19" s="8">
        <v>1.9062949634738631</v>
      </c>
      <c r="M19" s="8">
        <v>0.85669358066269541</v>
      </c>
      <c r="N19" s="8">
        <v>1.9062949634738631</v>
      </c>
    </row>
    <row r="20" spans="1:14" ht="13.5" thickBot="1" x14ac:dyDescent="0.25">
      <c r="A20" s="60">
        <v>186</v>
      </c>
      <c r="B20" s="77">
        <v>238</v>
      </c>
      <c r="C20" s="60">
        <v>46</v>
      </c>
      <c r="D20" s="78">
        <f t="shared" si="0"/>
        <v>10948</v>
      </c>
      <c r="F20" s="9" t="s">
        <v>38</v>
      </c>
      <c r="G20" s="9">
        <v>7.6819162712253673E-3</v>
      </c>
      <c r="H20" s="9">
        <v>1.2612530642060944E-3</v>
      </c>
      <c r="I20" s="9">
        <v>6.0907017705132871</v>
      </c>
      <c r="J20" s="9">
        <v>1.5612913431307699E-5</v>
      </c>
      <c r="K20" s="9">
        <v>5.0081792344873702E-3</v>
      </c>
      <c r="L20" s="9">
        <v>1.0355653307963364E-2</v>
      </c>
      <c r="M20" s="9">
        <v>5.0081792344873702E-3</v>
      </c>
      <c r="N20" s="9">
        <v>1.0355653307963364E-2</v>
      </c>
    </row>
    <row r="21" spans="1:14" x14ac:dyDescent="0.2">
      <c r="A21" s="60">
        <v>105</v>
      </c>
      <c r="B21" s="79">
        <v>240</v>
      </c>
      <c r="C21" s="60">
        <v>20</v>
      </c>
      <c r="D21" s="78">
        <f t="shared" si="0"/>
        <v>4800</v>
      </c>
    </row>
    <row r="22" spans="1:14" x14ac:dyDescent="0.2">
      <c r="A22" s="60">
        <v>55</v>
      </c>
      <c r="B22" s="79">
        <v>248</v>
      </c>
      <c r="C22" s="60">
        <v>4</v>
      </c>
      <c r="D22" s="78">
        <f t="shared" si="0"/>
        <v>992</v>
      </c>
    </row>
    <row r="23" spans="1:14" x14ac:dyDescent="0.2">
      <c r="A23" s="60">
        <v>92</v>
      </c>
      <c r="B23" s="79">
        <v>251</v>
      </c>
      <c r="C23" s="60">
        <v>11</v>
      </c>
      <c r="D23" s="78">
        <f t="shared" si="0"/>
        <v>2761</v>
      </c>
    </row>
    <row r="24" spans="1:14" x14ac:dyDescent="0.2">
      <c r="A24" s="60"/>
      <c r="B24" s="79"/>
      <c r="C24" s="78"/>
      <c r="D24" s="60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3" sqref="F3"/>
    </sheetView>
  </sheetViews>
  <sheetFormatPr defaultColWidth="11.42578125" defaultRowHeight="12.75" x14ac:dyDescent="0.2"/>
  <cols>
    <col min="1" max="1" width="7.140625" customWidth="1"/>
    <col min="2" max="2" width="7.5703125" customWidth="1"/>
    <col min="3" max="3" width="7.85546875" customWidth="1"/>
    <col min="5" max="5" width="4.5703125" customWidth="1"/>
  </cols>
  <sheetData>
    <row r="1" spans="1:14" x14ac:dyDescent="0.2">
      <c r="A1" s="7" t="s">
        <v>105</v>
      </c>
      <c r="F1" s="23" t="s">
        <v>112</v>
      </c>
    </row>
    <row r="2" spans="1:14" ht="13.5" thickBot="1" x14ac:dyDescent="0.25"/>
    <row r="3" spans="1:14" ht="18" x14ac:dyDescent="0.35">
      <c r="A3" s="61" t="s">
        <v>43</v>
      </c>
      <c r="B3" s="2" t="s">
        <v>44</v>
      </c>
      <c r="C3" s="2" t="s">
        <v>45</v>
      </c>
      <c r="D3" s="2" t="s">
        <v>47</v>
      </c>
      <c r="F3" s="11" t="s">
        <v>65</v>
      </c>
      <c r="G3" s="11"/>
    </row>
    <row r="4" spans="1:14" x14ac:dyDescent="0.2">
      <c r="A4">
        <v>168</v>
      </c>
      <c r="B4" s="28">
        <v>53.3</v>
      </c>
      <c r="C4" s="15">
        <v>0.4</v>
      </c>
      <c r="D4" s="15">
        <v>21.32</v>
      </c>
      <c r="F4" s="84" t="s">
        <v>66</v>
      </c>
      <c r="G4" s="8">
        <v>0.9975215513327832</v>
      </c>
    </row>
    <row r="5" spans="1:14" x14ac:dyDescent="0.2">
      <c r="A5">
        <v>326</v>
      </c>
      <c r="B5" s="28">
        <v>78.8</v>
      </c>
      <c r="C5">
        <v>2.29</v>
      </c>
      <c r="D5" s="15">
        <v>180.452</v>
      </c>
      <c r="F5" s="8" t="s">
        <v>0</v>
      </c>
      <c r="G5" s="8">
        <v>0.99504924537336237</v>
      </c>
    </row>
    <row r="6" spans="1:14" x14ac:dyDescent="0.2">
      <c r="A6">
        <v>209</v>
      </c>
      <c r="B6" s="28">
        <v>22.8</v>
      </c>
      <c r="C6">
        <v>1.77</v>
      </c>
      <c r="D6" s="15">
        <v>40.356000000000002</v>
      </c>
      <c r="F6" s="84" t="s">
        <v>67</v>
      </c>
      <c r="G6" s="8">
        <v>0.99319271238837326</v>
      </c>
    </row>
    <row r="7" spans="1:14" x14ac:dyDescent="0.2">
      <c r="A7">
        <v>185</v>
      </c>
      <c r="B7" s="28">
        <v>27</v>
      </c>
      <c r="C7">
        <v>1.26</v>
      </c>
      <c r="D7" s="15">
        <v>34.020000000000003</v>
      </c>
      <c r="F7" s="84" t="s">
        <v>68</v>
      </c>
      <c r="G7" s="8">
        <v>5.2589706100512714</v>
      </c>
    </row>
    <row r="8" spans="1:14" ht="13.5" thickBot="1" x14ac:dyDescent="0.25">
      <c r="A8">
        <v>272</v>
      </c>
      <c r="B8" s="28">
        <v>73.5</v>
      </c>
      <c r="C8">
        <v>1.49</v>
      </c>
      <c r="D8" s="15">
        <v>109.515</v>
      </c>
      <c r="F8" s="85" t="s">
        <v>69</v>
      </c>
      <c r="G8" s="9">
        <v>12</v>
      </c>
    </row>
    <row r="9" spans="1:14" x14ac:dyDescent="0.2">
      <c r="A9">
        <v>244</v>
      </c>
      <c r="B9" s="28">
        <v>61.1</v>
      </c>
      <c r="C9">
        <v>1.29</v>
      </c>
      <c r="D9" s="15">
        <v>78.819000000000003</v>
      </c>
    </row>
    <row r="10" spans="1:14" ht="13.5" thickBot="1" x14ac:dyDescent="0.25">
      <c r="A10">
        <v>115</v>
      </c>
      <c r="B10" s="28">
        <v>33.700000000000003</v>
      </c>
      <c r="C10">
        <v>0.23</v>
      </c>
      <c r="D10" s="15">
        <v>7.7510000000000012</v>
      </c>
      <c r="F10" t="s">
        <v>1</v>
      </c>
    </row>
    <row r="11" spans="1:14" x14ac:dyDescent="0.2">
      <c r="A11">
        <v>315</v>
      </c>
      <c r="B11" s="28">
        <v>57.9</v>
      </c>
      <c r="C11">
        <v>2.58</v>
      </c>
      <c r="D11" s="15">
        <v>149.38200000000001</v>
      </c>
      <c r="F11" s="10"/>
      <c r="G11" s="10" t="s">
        <v>4</v>
      </c>
      <c r="H11" s="10" t="s">
        <v>5</v>
      </c>
      <c r="I11" s="10" t="s">
        <v>6</v>
      </c>
      <c r="J11" s="10" t="s">
        <v>7</v>
      </c>
      <c r="K11" s="10" t="s">
        <v>8</v>
      </c>
    </row>
    <row r="12" spans="1:14" x14ac:dyDescent="0.2">
      <c r="A12">
        <v>267</v>
      </c>
      <c r="B12" s="28">
        <v>71</v>
      </c>
      <c r="C12">
        <v>1.56</v>
      </c>
      <c r="D12" s="15">
        <v>110.76</v>
      </c>
      <c r="F12" s="84" t="s">
        <v>70</v>
      </c>
      <c r="G12" s="8">
        <v>3</v>
      </c>
      <c r="H12" s="8">
        <v>44469.745824980935</v>
      </c>
      <c r="I12" s="8">
        <v>14823.248608326978</v>
      </c>
      <c r="J12" s="8">
        <v>535.97175672006142</v>
      </c>
      <c r="K12" s="8">
        <v>1.4754497210722425E-9</v>
      </c>
    </row>
    <row r="13" spans="1:14" x14ac:dyDescent="0.2">
      <c r="A13">
        <v>178</v>
      </c>
      <c r="B13" s="28">
        <v>47.6</v>
      </c>
      <c r="C13">
        <v>0.72</v>
      </c>
      <c r="D13" s="15">
        <v>34.271999999999998</v>
      </c>
      <c r="F13" s="8" t="s">
        <v>2</v>
      </c>
      <c r="G13" s="8">
        <v>8</v>
      </c>
      <c r="H13" s="8">
        <v>221.25417501906432</v>
      </c>
      <c r="I13" s="8">
        <v>27.65677187738304</v>
      </c>
      <c r="J13" s="8"/>
      <c r="K13" s="8"/>
    </row>
    <row r="14" spans="1:14" ht="13.5" thickBot="1" x14ac:dyDescent="0.25">
      <c r="A14">
        <v>179</v>
      </c>
      <c r="B14" s="28">
        <v>63</v>
      </c>
      <c r="C14">
        <v>0.01</v>
      </c>
      <c r="D14" s="15">
        <v>0.63</v>
      </c>
      <c r="F14" s="9" t="s">
        <v>3</v>
      </c>
      <c r="G14" s="9">
        <v>11</v>
      </c>
      <c r="H14" s="9">
        <v>44691</v>
      </c>
      <c r="I14" s="9"/>
      <c r="J14" s="9"/>
      <c r="K14" s="9"/>
    </row>
    <row r="15" spans="1:14" ht="13.5" thickBot="1" x14ac:dyDescent="0.25">
      <c r="A15">
        <v>248</v>
      </c>
      <c r="B15" s="28">
        <v>39.299999999999997</v>
      </c>
      <c r="C15">
        <v>1.84</v>
      </c>
      <c r="D15" s="15">
        <v>72.311999999999998</v>
      </c>
    </row>
    <row r="16" spans="1:14" x14ac:dyDescent="0.2">
      <c r="B16" s="28"/>
      <c r="C16" s="28"/>
      <c r="F16" s="10"/>
      <c r="G16" s="10" t="s">
        <v>72</v>
      </c>
      <c r="H16" s="10" t="s">
        <v>68</v>
      </c>
      <c r="I16" s="10" t="s">
        <v>9</v>
      </c>
      <c r="J16" s="10" t="s">
        <v>73</v>
      </c>
      <c r="K16" s="10" t="s">
        <v>10</v>
      </c>
      <c r="L16" s="10" t="s">
        <v>11</v>
      </c>
      <c r="M16" s="10" t="s">
        <v>74</v>
      </c>
      <c r="N16" s="10" t="s">
        <v>12</v>
      </c>
    </row>
    <row r="17" spans="6:14" x14ac:dyDescent="0.2">
      <c r="F17" s="84" t="s">
        <v>71</v>
      </c>
      <c r="G17" s="8">
        <v>14.295762240042919</v>
      </c>
      <c r="H17" s="8">
        <v>12.571596836683376</v>
      </c>
      <c r="I17" s="8">
        <v>1.1371476850362001</v>
      </c>
      <c r="J17" s="8">
        <v>0.28838747388184582</v>
      </c>
      <c r="K17" s="8">
        <v>-14.694392027519054</v>
      </c>
      <c r="L17" s="8">
        <v>43.285916507604895</v>
      </c>
      <c r="M17" s="8">
        <v>-14.694392027519054</v>
      </c>
      <c r="N17" s="8">
        <v>43.285916507604895</v>
      </c>
    </row>
    <row r="18" spans="6:14" x14ac:dyDescent="0.2">
      <c r="F18" s="8" t="s">
        <v>13</v>
      </c>
      <c r="G18" s="8">
        <v>2.4972713300750389</v>
      </c>
      <c r="H18" s="8">
        <v>0.2355152953730153</v>
      </c>
      <c r="I18" s="8">
        <v>10.603435866531704</v>
      </c>
      <c r="J18" s="8">
        <v>5.47163092668527E-6</v>
      </c>
      <c r="K18" s="8">
        <v>1.9541720854897031</v>
      </c>
      <c r="L18" s="8">
        <v>3.0403705746603746</v>
      </c>
      <c r="M18" s="8">
        <v>1.9541720854897031</v>
      </c>
      <c r="N18" s="8">
        <v>3.0403705746603746</v>
      </c>
    </row>
    <row r="19" spans="6:14" x14ac:dyDescent="0.2">
      <c r="F19" s="8" t="s">
        <v>29</v>
      </c>
      <c r="G19" s="8">
        <v>93.747327468054934</v>
      </c>
      <c r="H19" s="8">
        <v>8.179852524153528</v>
      </c>
      <c r="I19" s="8">
        <v>11.460760104321825</v>
      </c>
      <c r="J19" s="8">
        <v>3.0410762053571078E-6</v>
      </c>
      <c r="K19" s="8">
        <v>74.884553737579679</v>
      </c>
      <c r="L19" s="8">
        <v>112.61010119853019</v>
      </c>
      <c r="M19" s="8">
        <v>74.884553737579679</v>
      </c>
      <c r="N19" s="8">
        <v>112.61010119853019</v>
      </c>
    </row>
    <row r="20" spans="6:14" ht="13.5" thickBot="1" x14ac:dyDescent="0.25">
      <c r="F20" s="9" t="s">
        <v>38</v>
      </c>
      <c r="G20" s="9">
        <v>-0.57622425925599607</v>
      </c>
      <c r="H20" s="9">
        <v>0.1452231364405662</v>
      </c>
      <c r="I20" s="9">
        <v>-3.9678543886278117</v>
      </c>
      <c r="J20" s="9">
        <v>4.1313248301492579E-3</v>
      </c>
      <c r="K20" s="9">
        <v>-0.91110941213860341</v>
      </c>
      <c r="L20" s="9">
        <v>-0.24133910637338876</v>
      </c>
      <c r="M20" s="9">
        <v>-0.91110941213860341</v>
      </c>
      <c r="N20" s="9">
        <v>-0.24133910637338876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J19" sqref="J19"/>
    </sheetView>
  </sheetViews>
  <sheetFormatPr defaultColWidth="11.42578125" defaultRowHeight="12.75" x14ac:dyDescent="0.2"/>
  <cols>
    <col min="1" max="1" width="6.140625" customWidth="1"/>
    <col min="2" max="2" width="7.140625" customWidth="1"/>
    <col min="3" max="3" width="7" customWidth="1"/>
    <col min="4" max="4" width="7.85546875" customWidth="1"/>
    <col min="9" max="9" width="3.42578125" customWidth="1"/>
  </cols>
  <sheetData>
    <row r="1" spans="1:18" x14ac:dyDescent="0.2">
      <c r="A1" s="7" t="s">
        <v>106</v>
      </c>
      <c r="J1" s="23" t="s">
        <v>112</v>
      </c>
    </row>
    <row r="2" spans="1:18" ht="13.5" thickBot="1" x14ac:dyDescent="0.25"/>
    <row r="3" spans="1:18" ht="18" x14ac:dyDescent="0.35">
      <c r="A3" s="61" t="s">
        <v>43</v>
      </c>
      <c r="B3" s="2" t="s">
        <v>44</v>
      </c>
      <c r="C3" s="2" t="s">
        <v>45</v>
      </c>
      <c r="D3" s="2" t="s">
        <v>46</v>
      </c>
      <c r="E3" s="2" t="s">
        <v>48</v>
      </c>
      <c r="F3" s="2" t="s">
        <v>49</v>
      </c>
      <c r="G3" s="2" t="s">
        <v>50</v>
      </c>
      <c r="H3" s="2" t="s">
        <v>51</v>
      </c>
      <c r="J3" s="11" t="s">
        <v>65</v>
      </c>
      <c r="K3" s="11"/>
    </row>
    <row r="4" spans="1:18" x14ac:dyDescent="0.2">
      <c r="A4" s="62">
        <v>815</v>
      </c>
      <c r="B4" s="17">
        <v>313</v>
      </c>
      <c r="C4">
        <v>6.24</v>
      </c>
      <c r="D4" s="63">
        <v>76.77</v>
      </c>
      <c r="E4" s="64">
        <f>B4*C4</f>
        <v>1953.1200000000001</v>
      </c>
      <c r="F4" s="64">
        <f>B4*D4</f>
        <v>24029.01</v>
      </c>
      <c r="G4" s="65">
        <f>C4*D4</f>
        <v>479.04480000000001</v>
      </c>
      <c r="H4" s="66">
        <f>B4*C4*D4</f>
        <v>149941.02239999999</v>
      </c>
      <c r="J4" s="84" t="s">
        <v>66</v>
      </c>
      <c r="K4" s="8">
        <v>0.99998361609886499</v>
      </c>
    </row>
    <row r="5" spans="1:18" x14ac:dyDescent="0.2">
      <c r="A5" s="62">
        <v>339</v>
      </c>
      <c r="B5" s="17">
        <v>287</v>
      </c>
      <c r="C5">
        <v>4.91</v>
      </c>
      <c r="D5" s="63">
        <v>25.91</v>
      </c>
      <c r="E5" s="64">
        <f t="shared" ref="E5:E15" si="0">B5*C5</f>
        <v>1409.17</v>
      </c>
      <c r="F5" s="64">
        <f t="shared" ref="F5:F15" si="1">B5*D5</f>
        <v>7436.17</v>
      </c>
      <c r="G5" s="65">
        <f t="shared" ref="G5:G15" si="2">C5*D5</f>
        <v>127.21810000000001</v>
      </c>
      <c r="H5" s="66">
        <f t="shared" ref="H5:H15" si="3">B5*C5*D5</f>
        <v>36511.594700000001</v>
      </c>
      <c r="J5" s="8" t="s">
        <v>0</v>
      </c>
      <c r="K5" s="8">
        <v>0.99996723246616215</v>
      </c>
    </row>
    <row r="6" spans="1:18" x14ac:dyDescent="0.2">
      <c r="A6" s="62">
        <v>704</v>
      </c>
      <c r="B6" s="17">
        <v>251</v>
      </c>
      <c r="C6">
        <v>3.71</v>
      </c>
      <c r="D6" s="63">
        <v>80.12</v>
      </c>
      <c r="E6" s="64">
        <f t="shared" si="0"/>
        <v>931.21</v>
      </c>
      <c r="F6" s="64">
        <f t="shared" si="1"/>
        <v>20110.120000000003</v>
      </c>
      <c r="G6" s="65">
        <f t="shared" si="2"/>
        <v>297.24520000000001</v>
      </c>
      <c r="H6" s="66">
        <f t="shared" si="3"/>
        <v>74608.545200000008</v>
      </c>
      <c r="J6" s="84" t="s">
        <v>67</v>
      </c>
      <c r="K6" s="8">
        <v>0.99990988928194591</v>
      </c>
    </row>
    <row r="7" spans="1:18" x14ac:dyDescent="0.2">
      <c r="A7" s="62">
        <v>422</v>
      </c>
      <c r="B7" s="17">
        <v>355</v>
      </c>
      <c r="C7">
        <v>3.64</v>
      </c>
      <c r="D7" s="63">
        <v>21.02</v>
      </c>
      <c r="E7" s="64">
        <f t="shared" si="0"/>
        <v>1292.2</v>
      </c>
      <c r="F7" s="64">
        <f t="shared" si="1"/>
        <v>7462.0999999999995</v>
      </c>
      <c r="G7" s="65">
        <f t="shared" si="2"/>
        <v>76.512799999999999</v>
      </c>
      <c r="H7" s="66">
        <f t="shared" si="3"/>
        <v>27162.044000000002</v>
      </c>
      <c r="J7" s="84" t="s">
        <v>68</v>
      </c>
      <c r="K7" s="8">
        <v>1.5769068779126338</v>
      </c>
    </row>
    <row r="8" spans="1:18" ht="13.5" thickBot="1" x14ac:dyDescent="0.25">
      <c r="A8" s="62">
        <v>716</v>
      </c>
      <c r="B8" s="17">
        <v>424</v>
      </c>
      <c r="C8">
        <v>8.23</v>
      </c>
      <c r="D8" s="63">
        <v>51.39</v>
      </c>
      <c r="E8" s="64">
        <f t="shared" si="0"/>
        <v>3489.52</v>
      </c>
      <c r="F8" s="64">
        <f t="shared" si="1"/>
        <v>21789.360000000001</v>
      </c>
      <c r="G8" s="65">
        <f t="shared" si="2"/>
        <v>422.93970000000002</v>
      </c>
      <c r="H8" s="66">
        <f t="shared" si="3"/>
        <v>179326.43280000001</v>
      </c>
      <c r="J8" s="85" t="s">
        <v>69</v>
      </c>
      <c r="K8" s="9">
        <v>12</v>
      </c>
    </row>
    <row r="9" spans="1:18" x14ac:dyDescent="0.2">
      <c r="A9" s="62">
        <v>359</v>
      </c>
      <c r="B9" s="17">
        <v>161</v>
      </c>
      <c r="C9" s="15">
        <v>7.1</v>
      </c>
      <c r="D9" s="63">
        <v>47.39</v>
      </c>
      <c r="E9" s="64">
        <f t="shared" si="0"/>
        <v>1143.0999999999999</v>
      </c>
      <c r="F9" s="64">
        <f t="shared" si="1"/>
        <v>7629.79</v>
      </c>
      <c r="G9" s="65">
        <f t="shared" si="2"/>
        <v>336.46899999999999</v>
      </c>
      <c r="H9" s="66">
        <f t="shared" si="3"/>
        <v>54171.508999999998</v>
      </c>
    </row>
    <row r="10" spans="1:18" ht="13.5" thickBot="1" x14ac:dyDescent="0.25">
      <c r="A10" s="62">
        <v>442</v>
      </c>
      <c r="B10" s="17">
        <v>203</v>
      </c>
      <c r="C10">
        <v>3.86</v>
      </c>
      <c r="D10" s="63">
        <v>51.03</v>
      </c>
      <c r="E10" s="64">
        <f t="shared" si="0"/>
        <v>783.57999999999993</v>
      </c>
      <c r="F10" s="64">
        <f t="shared" si="1"/>
        <v>10359.09</v>
      </c>
      <c r="G10" s="65">
        <f t="shared" si="2"/>
        <v>196.97579999999999</v>
      </c>
      <c r="H10" s="66">
        <f t="shared" si="3"/>
        <v>39986.087399999997</v>
      </c>
      <c r="J10" t="s">
        <v>1</v>
      </c>
    </row>
    <row r="11" spans="1:18" x14ac:dyDescent="0.2">
      <c r="A11" s="62">
        <v>570</v>
      </c>
      <c r="B11" s="17">
        <v>271</v>
      </c>
      <c r="C11">
        <v>2.5299999999999998</v>
      </c>
      <c r="D11" s="63">
        <v>59.29</v>
      </c>
      <c r="E11" s="64">
        <f t="shared" si="0"/>
        <v>685.63</v>
      </c>
      <c r="F11" s="64">
        <f t="shared" si="1"/>
        <v>16067.59</v>
      </c>
      <c r="G11" s="65">
        <f t="shared" si="2"/>
        <v>150.00369999999998</v>
      </c>
      <c r="H11" s="66">
        <f t="shared" si="3"/>
        <v>40651.002699999997</v>
      </c>
      <c r="J11" s="10"/>
      <c r="K11" s="10" t="s">
        <v>4</v>
      </c>
      <c r="L11" s="10" t="s">
        <v>5</v>
      </c>
      <c r="M11" s="10" t="s">
        <v>6</v>
      </c>
      <c r="N11" s="10" t="s">
        <v>7</v>
      </c>
      <c r="O11" s="10" t="s">
        <v>8</v>
      </c>
    </row>
    <row r="12" spans="1:18" x14ac:dyDescent="0.2">
      <c r="A12" s="62">
        <v>403</v>
      </c>
      <c r="B12" s="67">
        <v>371</v>
      </c>
      <c r="C12">
        <v>1.99</v>
      </c>
      <c r="D12" s="63">
        <v>5.64</v>
      </c>
      <c r="E12" s="64">
        <f t="shared" si="0"/>
        <v>738.29</v>
      </c>
      <c r="F12" s="64">
        <f t="shared" si="1"/>
        <v>2092.44</v>
      </c>
      <c r="G12" s="65">
        <f t="shared" si="2"/>
        <v>11.223599999999999</v>
      </c>
      <c r="H12" s="66">
        <f t="shared" si="3"/>
        <v>4163.9555999999993</v>
      </c>
      <c r="J12" s="84" t="s">
        <v>70</v>
      </c>
      <c r="K12" s="8">
        <v>7</v>
      </c>
      <c r="L12" s="8">
        <v>303538.72012546024</v>
      </c>
      <c r="M12" s="8">
        <v>43362.674303637177</v>
      </c>
      <c r="N12" s="8">
        <v>17438.292730579928</v>
      </c>
      <c r="O12" s="8">
        <v>8.4550145150195782E-9</v>
      </c>
    </row>
    <row r="13" spans="1:18" x14ac:dyDescent="0.2">
      <c r="A13" s="62">
        <v>726</v>
      </c>
      <c r="B13" s="8">
        <v>424</v>
      </c>
      <c r="C13">
        <v>5.49</v>
      </c>
      <c r="D13" s="63">
        <v>53.29</v>
      </c>
      <c r="E13" s="64">
        <f t="shared" si="0"/>
        <v>2327.7600000000002</v>
      </c>
      <c r="F13" s="64">
        <f t="shared" si="1"/>
        <v>22594.959999999999</v>
      </c>
      <c r="G13" s="65">
        <f t="shared" si="2"/>
        <v>292.56209999999999</v>
      </c>
      <c r="H13" s="66">
        <f t="shared" si="3"/>
        <v>124046.33040000001</v>
      </c>
      <c r="J13" s="8" t="s">
        <v>2</v>
      </c>
      <c r="K13" s="8">
        <v>4</v>
      </c>
      <c r="L13" s="8">
        <v>9.9465412064326806</v>
      </c>
      <c r="M13" s="8">
        <v>2.4866353016081701</v>
      </c>
      <c r="N13" s="8"/>
      <c r="O13" s="8"/>
    </row>
    <row r="14" spans="1:18" ht="13.5" thickBot="1" x14ac:dyDescent="0.25">
      <c r="A14" s="68">
        <v>497</v>
      </c>
      <c r="B14" s="8">
        <v>232</v>
      </c>
      <c r="C14">
        <v>0.81</v>
      </c>
      <c r="D14" s="63">
        <v>56.83</v>
      </c>
      <c r="E14" s="64">
        <f t="shared" si="0"/>
        <v>187.92000000000002</v>
      </c>
      <c r="F14" s="64">
        <f t="shared" si="1"/>
        <v>13184.56</v>
      </c>
      <c r="G14" s="65">
        <f t="shared" si="2"/>
        <v>46.032299999999999</v>
      </c>
      <c r="H14" s="66">
        <f t="shared" si="3"/>
        <v>10679.4936</v>
      </c>
      <c r="J14" s="9" t="s">
        <v>3</v>
      </c>
      <c r="K14" s="9">
        <v>11</v>
      </c>
      <c r="L14" s="9">
        <v>303548.66666666669</v>
      </c>
      <c r="M14" s="9"/>
      <c r="N14" s="9"/>
      <c r="O14" s="9"/>
    </row>
    <row r="15" spans="1:18" ht="13.5" thickBot="1" x14ac:dyDescent="0.25">
      <c r="A15" s="69">
        <v>683</v>
      </c>
      <c r="B15" s="8">
        <v>283</v>
      </c>
      <c r="C15">
        <v>7.71</v>
      </c>
      <c r="D15" s="63">
        <v>64.34</v>
      </c>
      <c r="E15" s="64">
        <f t="shared" si="0"/>
        <v>2181.9299999999998</v>
      </c>
      <c r="F15" s="64">
        <f t="shared" si="1"/>
        <v>18208.22</v>
      </c>
      <c r="G15" s="65">
        <f t="shared" si="2"/>
        <v>496.06140000000005</v>
      </c>
      <c r="H15" s="66">
        <f t="shared" si="3"/>
        <v>140385.3762</v>
      </c>
    </row>
    <row r="16" spans="1:18" x14ac:dyDescent="0.2">
      <c r="J16" s="10"/>
      <c r="K16" s="10" t="s">
        <v>72</v>
      </c>
      <c r="L16" s="10" t="s">
        <v>68</v>
      </c>
      <c r="M16" s="10" t="s">
        <v>9</v>
      </c>
      <c r="N16" s="10" t="s">
        <v>73</v>
      </c>
      <c r="O16" s="10" t="s">
        <v>10</v>
      </c>
      <c r="P16" s="10" t="s">
        <v>11</v>
      </c>
      <c r="Q16" s="10" t="s">
        <v>74</v>
      </c>
      <c r="R16" s="10" t="s">
        <v>12</v>
      </c>
    </row>
    <row r="17" spans="10:18" x14ac:dyDescent="0.2">
      <c r="J17" s="84" t="s">
        <v>71</v>
      </c>
      <c r="K17" s="8">
        <v>-28.063425352270205</v>
      </c>
      <c r="L17" s="8">
        <v>35.368368968737521</v>
      </c>
      <c r="M17" s="8">
        <v>-0.79346111145458154</v>
      </c>
      <c r="N17" s="8">
        <v>0.47192059323082247</v>
      </c>
      <c r="O17" s="8">
        <v>-126.26176024890462</v>
      </c>
      <c r="P17" s="8">
        <v>70.13490954436422</v>
      </c>
      <c r="Q17" s="8">
        <v>-126.26176024890462</v>
      </c>
      <c r="R17" s="8">
        <v>70.13490954436422</v>
      </c>
    </row>
    <row r="18" spans="10:18" x14ac:dyDescent="0.2">
      <c r="J18" s="8" t="s">
        <v>13</v>
      </c>
      <c r="K18" s="8">
        <v>1.3254604511439994</v>
      </c>
      <c r="L18" s="8">
        <v>0.10031267421938794</v>
      </c>
      <c r="M18" s="8">
        <v>13.213289960201468</v>
      </c>
      <c r="N18" s="8">
        <v>1.8954112391327601E-4</v>
      </c>
      <c r="O18" s="8">
        <v>1.0469478178337259</v>
      </c>
      <c r="P18" s="8">
        <v>1.6039730844542728</v>
      </c>
      <c r="Q18" s="8">
        <v>1.0469478178337259</v>
      </c>
      <c r="R18" s="8">
        <v>1.6039730844542728</v>
      </c>
    </row>
    <row r="19" spans="10:18" x14ac:dyDescent="0.2">
      <c r="J19" s="8" t="s">
        <v>29</v>
      </c>
      <c r="K19" s="8">
        <v>-45.296540208732068</v>
      </c>
      <c r="L19" s="8">
        <v>8.1667512861344882</v>
      </c>
      <c r="M19" s="8">
        <v>-5.5464576576045044</v>
      </c>
      <c r="N19" s="8">
        <v>5.1687022643527999E-3</v>
      </c>
      <c r="O19" s="8">
        <v>-67.971076841230342</v>
      </c>
      <c r="P19" s="8">
        <v>-22.622003576233787</v>
      </c>
      <c r="Q19" s="8">
        <v>-67.971076841230342</v>
      </c>
      <c r="R19" s="8">
        <v>-22.622003576233787</v>
      </c>
    </row>
    <row r="20" spans="10:18" x14ac:dyDescent="0.2">
      <c r="J20" s="8" t="s">
        <v>38</v>
      </c>
      <c r="K20" s="8">
        <v>4.3114357766475013</v>
      </c>
      <c r="L20" s="8">
        <v>0.66532823730672763</v>
      </c>
      <c r="M20" s="8">
        <v>6.4801635266531701</v>
      </c>
      <c r="N20" s="8">
        <v>2.9229627212157875E-3</v>
      </c>
      <c r="O20" s="8">
        <v>2.4641884489298156</v>
      </c>
      <c r="P20" s="8">
        <v>6.1586831043651866</v>
      </c>
      <c r="Q20" s="8">
        <v>2.4641884489298156</v>
      </c>
      <c r="R20" s="8">
        <v>6.1586831043651866</v>
      </c>
    </row>
    <row r="21" spans="10:18" x14ac:dyDescent="0.2">
      <c r="J21" s="8" t="s">
        <v>52</v>
      </c>
      <c r="K21" s="8">
        <v>7.753334797908401E-4</v>
      </c>
      <c r="L21" s="8">
        <v>2.4736590635524181E-2</v>
      </c>
      <c r="M21" s="8">
        <v>3.1343586964542515E-2</v>
      </c>
      <c r="N21" s="8">
        <v>0.97649711987882248</v>
      </c>
      <c r="O21" s="8">
        <v>-6.7904452505682639E-2</v>
      </c>
      <c r="P21" s="8">
        <v>6.9455119465264323E-2</v>
      </c>
      <c r="Q21" s="8">
        <v>-6.7904452505682639E-2</v>
      </c>
      <c r="R21" s="8">
        <v>6.9455119465264323E-2</v>
      </c>
    </row>
    <row r="22" spans="10:18" x14ac:dyDescent="0.2">
      <c r="J22" s="8" t="s">
        <v>53</v>
      </c>
      <c r="K22" s="8">
        <v>-2.4787782950121419E-3</v>
      </c>
      <c r="L22" s="8">
        <v>1.9698706867978619E-3</v>
      </c>
      <c r="M22" s="8">
        <v>-1.2583456932604742</v>
      </c>
      <c r="N22" s="8">
        <v>0.27670776109906847</v>
      </c>
      <c r="O22" s="8">
        <v>-7.948016120941339E-3</v>
      </c>
      <c r="P22" s="8">
        <v>2.990459530917056E-3</v>
      </c>
      <c r="Q22" s="8">
        <v>-7.948016120941339E-3</v>
      </c>
      <c r="R22" s="8">
        <v>2.990459530917056E-3</v>
      </c>
    </row>
    <row r="23" spans="10:18" x14ac:dyDescent="0.2">
      <c r="J23" s="8" t="s">
        <v>54</v>
      </c>
      <c r="K23" s="8">
        <v>0.92150106236039131</v>
      </c>
      <c r="L23" s="8">
        <v>0.15782501755076317</v>
      </c>
      <c r="M23" s="8">
        <v>5.8387515278685003</v>
      </c>
      <c r="N23" s="8">
        <v>4.2892408402498659E-3</v>
      </c>
      <c r="O23" s="8">
        <v>0.48330856492812263</v>
      </c>
      <c r="P23" s="8">
        <v>1.35969355979266</v>
      </c>
      <c r="Q23" s="8">
        <v>0.48330856492812263</v>
      </c>
      <c r="R23" s="8">
        <v>1.35969355979266</v>
      </c>
    </row>
    <row r="24" spans="10:18" ht="13.5" thickBot="1" x14ac:dyDescent="0.25">
      <c r="J24" s="9" t="s">
        <v>55</v>
      </c>
      <c r="K24" s="9">
        <v>-3.1259148131690006E-5</v>
      </c>
      <c r="L24" s="9">
        <v>4.8747396906259925E-4</v>
      </c>
      <c r="M24" s="9">
        <v>-6.4124753557201417E-2</v>
      </c>
      <c r="N24" s="9">
        <v>0.95194759040795962</v>
      </c>
      <c r="O24" s="9">
        <v>-1.3847038633718178E-3</v>
      </c>
      <c r="P24" s="9">
        <v>1.3221855671084379E-3</v>
      </c>
      <c r="Q24" s="9">
        <v>-1.3847038633718178E-3</v>
      </c>
      <c r="R24" s="9">
        <v>1.3221855671084379E-3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B2" sqref="B2"/>
    </sheetView>
  </sheetViews>
  <sheetFormatPr defaultColWidth="11.42578125" defaultRowHeight="12.75" x14ac:dyDescent="0.2"/>
  <sheetData>
    <row r="1" spans="1:10" x14ac:dyDescent="0.2">
      <c r="A1" s="70" t="s">
        <v>56</v>
      </c>
      <c r="B1" s="70" t="s">
        <v>109</v>
      </c>
      <c r="C1" s="70" t="s">
        <v>57</v>
      </c>
      <c r="D1" s="60"/>
      <c r="E1" s="60"/>
      <c r="F1" s="60"/>
      <c r="G1" s="60"/>
      <c r="H1" s="60"/>
      <c r="I1" s="60"/>
      <c r="J1" s="60"/>
    </row>
    <row r="2" spans="1:10" x14ac:dyDescent="0.2">
      <c r="A2" s="60">
        <v>0</v>
      </c>
      <c r="B2" s="71">
        <v>77.900000000000006</v>
      </c>
      <c r="C2" s="60">
        <v>97</v>
      </c>
      <c r="D2" s="60"/>
      <c r="E2" s="60"/>
      <c r="F2" s="59" t="s">
        <v>107</v>
      </c>
      <c r="G2" s="60"/>
      <c r="H2" s="60"/>
      <c r="I2" s="60"/>
      <c r="J2" s="60"/>
    </row>
    <row r="3" spans="1:10" x14ac:dyDescent="0.2">
      <c r="A3" s="60">
        <v>0</v>
      </c>
      <c r="B3" s="71">
        <v>80.5</v>
      </c>
      <c r="C3" s="60">
        <v>123</v>
      </c>
      <c r="D3" s="60"/>
      <c r="E3" s="60"/>
      <c r="F3" s="60" t="s">
        <v>108</v>
      </c>
      <c r="G3" s="60"/>
      <c r="H3" s="60"/>
      <c r="I3" s="60"/>
      <c r="J3" s="60"/>
    </row>
    <row r="4" spans="1:10" x14ac:dyDescent="0.2">
      <c r="A4" s="60">
        <v>1</v>
      </c>
      <c r="B4" s="71">
        <v>86</v>
      </c>
      <c r="C4" s="60">
        <v>130</v>
      </c>
      <c r="D4" s="60"/>
      <c r="E4" s="60"/>
      <c r="F4" s="60"/>
      <c r="G4" s="60"/>
      <c r="H4" s="60"/>
      <c r="I4" s="60"/>
      <c r="J4" s="60"/>
    </row>
    <row r="5" spans="1:10" x14ac:dyDescent="0.2">
      <c r="A5" s="60">
        <v>0</v>
      </c>
      <c r="B5" s="71">
        <v>83.9</v>
      </c>
      <c r="C5" s="60">
        <v>75</v>
      </c>
      <c r="D5" s="60"/>
      <c r="E5" s="60"/>
      <c r="F5" s="60"/>
      <c r="G5" s="60"/>
      <c r="H5" s="60"/>
      <c r="I5" s="60"/>
      <c r="J5" s="60"/>
    </row>
    <row r="6" spans="1:10" x14ac:dyDescent="0.2">
      <c r="A6" s="60">
        <v>0</v>
      </c>
      <c r="B6" s="71">
        <v>85.2</v>
      </c>
      <c r="C6" s="60">
        <v>112</v>
      </c>
      <c r="D6" s="60"/>
      <c r="E6" s="60"/>
      <c r="F6" s="60"/>
      <c r="G6" s="60"/>
      <c r="H6" s="60"/>
      <c r="I6" s="60"/>
      <c r="J6" s="60"/>
    </row>
    <row r="7" spans="1:10" x14ac:dyDescent="0.2">
      <c r="A7" s="60">
        <v>1</v>
      </c>
      <c r="B7" s="71">
        <v>89.3</v>
      </c>
      <c r="C7" s="60">
        <v>84</v>
      </c>
      <c r="D7" s="60"/>
      <c r="E7" s="60"/>
      <c r="F7" s="60"/>
      <c r="G7" s="60"/>
      <c r="H7" s="60"/>
      <c r="I7" s="60"/>
      <c r="J7" s="60"/>
    </row>
    <row r="8" spans="1:10" x14ac:dyDescent="0.2">
      <c r="A8" s="60">
        <v>1</v>
      </c>
      <c r="B8" s="71">
        <v>72.3</v>
      </c>
      <c r="C8" s="60">
        <v>154</v>
      </c>
      <c r="D8" s="60"/>
      <c r="E8" s="60"/>
      <c r="F8" s="60"/>
      <c r="G8" s="60"/>
      <c r="H8" s="60"/>
      <c r="I8" s="60"/>
      <c r="J8" s="60"/>
    </row>
    <row r="9" spans="1:10" x14ac:dyDescent="0.2">
      <c r="A9" s="60">
        <v>0</v>
      </c>
      <c r="B9" s="71">
        <v>75.8</v>
      </c>
      <c r="C9" s="60">
        <v>82</v>
      </c>
      <c r="D9" s="60"/>
      <c r="E9" s="60"/>
      <c r="F9" s="60"/>
      <c r="G9" s="60"/>
      <c r="H9" s="60"/>
      <c r="I9" s="60"/>
      <c r="J9" s="60"/>
    </row>
    <row r="10" spans="1:10" x14ac:dyDescent="0.2">
      <c r="A10" s="60">
        <v>1</v>
      </c>
      <c r="B10" s="71">
        <v>78.8</v>
      </c>
      <c r="C10" s="60">
        <v>104</v>
      </c>
      <c r="D10" s="60"/>
      <c r="E10" s="60"/>
      <c r="F10" s="60"/>
      <c r="G10" s="60"/>
      <c r="H10" s="60"/>
      <c r="I10" s="60"/>
      <c r="J10" s="60"/>
    </row>
    <row r="11" spans="1:10" x14ac:dyDescent="0.2">
      <c r="A11" s="60">
        <v>1</v>
      </c>
      <c r="B11" s="71">
        <v>98.8</v>
      </c>
      <c r="C11" s="60">
        <v>102</v>
      </c>
      <c r="D11" s="60"/>
      <c r="E11" s="60"/>
      <c r="F11" s="60"/>
      <c r="G11" s="60"/>
      <c r="H11" s="60"/>
      <c r="I11" s="60"/>
      <c r="J11" s="60"/>
    </row>
    <row r="12" spans="1:10" x14ac:dyDescent="0.2">
      <c r="A12" s="60">
        <v>1</v>
      </c>
      <c r="B12" s="71">
        <v>85.8</v>
      </c>
      <c r="C12" s="60">
        <v>160</v>
      </c>
      <c r="D12" s="60"/>
      <c r="E12" s="60"/>
      <c r="F12" s="60"/>
      <c r="G12" s="60"/>
      <c r="H12" s="60"/>
      <c r="I12" s="60"/>
      <c r="J12" s="60"/>
    </row>
    <row r="13" spans="1:10" x14ac:dyDescent="0.2">
      <c r="A13" s="60">
        <v>1</v>
      </c>
      <c r="B13" s="71">
        <v>83.5</v>
      </c>
      <c r="C13" s="60">
        <v>121</v>
      </c>
      <c r="D13" s="60"/>
      <c r="E13" s="60"/>
      <c r="F13" s="60"/>
      <c r="G13" s="60"/>
      <c r="H13" s="60"/>
      <c r="I13" s="60"/>
      <c r="J13" s="60"/>
    </row>
    <row r="14" spans="1:10" x14ac:dyDescent="0.2">
      <c r="A14" s="60">
        <v>1</v>
      </c>
      <c r="B14" s="71">
        <v>89.3</v>
      </c>
      <c r="C14" s="60">
        <v>112</v>
      </c>
      <c r="D14" s="60"/>
      <c r="E14" s="60"/>
      <c r="F14" s="60"/>
      <c r="G14" s="60"/>
      <c r="H14" s="60"/>
      <c r="I14" s="60"/>
      <c r="J14" s="60"/>
    </row>
    <row r="15" spans="1:10" x14ac:dyDescent="0.2">
      <c r="A15" s="60">
        <v>1</v>
      </c>
      <c r="B15" s="71">
        <v>88.3</v>
      </c>
      <c r="C15" s="60">
        <v>110</v>
      </c>
      <c r="D15" s="60"/>
      <c r="E15" s="60"/>
      <c r="F15" s="60"/>
      <c r="G15" s="60"/>
      <c r="H15" s="60"/>
      <c r="I15" s="60"/>
      <c r="J15" s="60"/>
    </row>
    <row r="16" spans="1:10" x14ac:dyDescent="0.2">
      <c r="A16" s="60">
        <v>1</v>
      </c>
      <c r="B16" s="71">
        <v>89.9</v>
      </c>
      <c r="C16" s="60">
        <v>135</v>
      </c>
      <c r="D16" s="60"/>
      <c r="E16" s="60"/>
      <c r="F16" s="60"/>
      <c r="G16" s="60"/>
      <c r="H16" s="60"/>
      <c r="I16" s="60"/>
      <c r="J16" s="60"/>
    </row>
    <row r="17" spans="1:10" x14ac:dyDescent="0.2">
      <c r="A17" s="60">
        <v>1</v>
      </c>
      <c r="B17" s="71">
        <v>93.9</v>
      </c>
      <c r="C17" s="60">
        <v>145</v>
      </c>
      <c r="D17" s="60"/>
      <c r="E17" s="60"/>
      <c r="F17" s="60"/>
      <c r="G17" s="60"/>
      <c r="H17" s="60"/>
      <c r="I17" s="60"/>
      <c r="J17" s="60"/>
    </row>
    <row r="18" spans="1:10" x14ac:dyDescent="0.2">
      <c r="A18" s="60">
        <v>1</v>
      </c>
      <c r="B18" s="71">
        <v>90</v>
      </c>
      <c r="C18" s="60">
        <v>119</v>
      </c>
      <c r="D18" s="60"/>
      <c r="E18" s="60"/>
      <c r="F18" s="60"/>
      <c r="G18" s="60"/>
      <c r="H18" s="60"/>
      <c r="I18" s="60"/>
      <c r="J18" s="60"/>
    </row>
    <row r="19" spans="1:10" x14ac:dyDescent="0.2">
      <c r="A19" s="60">
        <v>1</v>
      </c>
      <c r="B19" s="71">
        <v>90.2</v>
      </c>
      <c r="C19" s="60">
        <v>131</v>
      </c>
      <c r="D19" s="60"/>
      <c r="E19" s="60"/>
      <c r="F19" s="60"/>
      <c r="G19" s="60"/>
      <c r="H19" s="60"/>
      <c r="I19" s="60"/>
      <c r="J19" s="60"/>
    </row>
    <row r="20" spans="1:10" x14ac:dyDescent="0.2">
      <c r="A20" s="60">
        <v>1</v>
      </c>
      <c r="B20" s="71">
        <v>94.9</v>
      </c>
      <c r="C20" s="60">
        <v>142</v>
      </c>
      <c r="D20" s="60"/>
      <c r="E20" s="60"/>
      <c r="F20" s="60"/>
      <c r="G20" s="60"/>
      <c r="H20" s="60"/>
      <c r="I20" s="60"/>
      <c r="J20" s="60"/>
    </row>
    <row r="21" spans="1:10" x14ac:dyDescent="0.2">
      <c r="A21" s="60">
        <v>0</v>
      </c>
      <c r="B21" s="71">
        <v>81.7</v>
      </c>
      <c r="C21" s="60">
        <v>77</v>
      </c>
      <c r="D21" s="60"/>
      <c r="E21" s="60"/>
      <c r="F21" s="60"/>
      <c r="G21" s="60"/>
      <c r="H21" s="60"/>
      <c r="I21" s="60"/>
      <c r="J21" s="60"/>
    </row>
    <row r="22" spans="1:10" x14ac:dyDescent="0.2">
      <c r="A22" s="60">
        <v>1</v>
      </c>
      <c r="B22" s="71">
        <v>92.4</v>
      </c>
      <c r="C22" s="60">
        <v>138</v>
      </c>
      <c r="D22" s="60"/>
      <c r="E22" s="60"/>
      <c r="F22" s="60"/>
      <c r="G22" s="60"/>
      <c r="H22" s="60"/>
      <c r="I22" s="60"/>
      <c r="J22" s="60"/>
    </row>
    <row r="23" spans="1:10" x14ac:dyDescent="0.2">
      <c r="A23" s="60">
        <v>1</v>
      </c>
      <c r="B23" s="71">
        <v>84.6</v>
      </c>
      <c r="C23" s="60">
        <v>145</v>
      </c>
      <c r="D23" s="60"/>
      <c r="E23" s="60"/>
      <c r="F23" s="60"/>
      <c r="G23" s="60"/>
      <c r="H23" s="60"/>
      <c r="I23" s="60"/>
      <c r="J23" s="60"/>
    </row>
    <row r="24" spans="1:10" x14ac:dyDescent="0.2">
      <c r="A24" s="60">
        <v>0</v>
      </c>
      <c r="B24" s="71">
        <v>73.2</v>
      </c>
      <c r="C24" s="60">
        <v>75</v>
      </c>
      <c r="D24" s="60"/>
      <c r="E24" s="60"/>
      <c r="F24" s="60"/>
      <c r="G24" s="60"/>
      <c r="H24" s="60"/>
      <c r="I24" s="60"/>
      <c r="J24" s="60"/>
    </row>
    <row r="25" spans="1:10" x14ac:dyDescent="0.2">
      <c r="A25" s="60">
        <v>0</v>
      </c>
      <c r="B25" s="71">
        <v>73</v>
      </c>
      <c r="C25" s="60">
        <v>108</v>
      </c>
      <c r="D25" s="60"/>
      <c r="E25" s="60"/>
      <c r="F25" s="60"/>
      <c r="G25" s="60"/>
      <c r="H25" s="60"/>
      <c r="I25" s="60"/>
      <c r="J25" s="60"/>
    </row>
    <row r="26" spans="1:10" x14ac:dyDescent="0.2">
      <c r="A26" s="60">
        <v>1</v>
      </c>
      <c r="B26" s="71">
        <v>72.5</v>
      </c>
      <c r="C26" s="60">
        <v>93</v>
      </c>
      <c r="D26" s="60"/>
      <c r="E26" s="60"/>
      <c r="F26" s="60"/>
      <c r="G26" s="60"/>
      <c r="H26" s="60"/>
      <c r="I26" s="60"/>
      <c r="J26" s="60"/>
    </row>
    <row r="27" spans="1:10" x14ac:dyDescent="0.2">
      <c r="A27" s="60">
        <v>1</v>
      </c>
      <c r="B27" s="71">
        <v>73.5</v>
      </c>
      <c r="C27" s="60">
        <v>104</v>
      </c>
      <c r="D27" s="60"/>
      <c r="E27" s="60"/>
      <c r="F27" s="60"/>
      <c r="G27" s="60"/>
      <c r="H27" s="60"/>
      <c r="I27" s="60"/>
      <c r="J27" s="60"/>
    </row>
    <row r="28" spans="1:10" x14ac:dyDescent="0.2">
      <c r="A28" s="60">
        <v>0</v>
      </c>
      <c r="B28" s="71">
        <v>67</v>
      </c>
      <c r="C28" s="60">
        <v>82</v>
      </c>
      <c r="D28" s="60"/>
      <c r="E28" s="60"/>
      <c r="F28" s="60"/>
      <c r="G28" s="60"/>
      <c r="H28" s="60"/>
      <c r="I28" s="60"/>
      <c r="J28" s="60"/>
    </row>
    <row r="29" spans="1:10" x14ac:dyDescent="0.2">
      <c r="A29" s="60">
        <v>1</v>
      </c>
      <c r="B29" s="71">
        <v>69.3</v>
      </c>
      <c r="C29" s="60">
        <v>111</v>
      </c>
      <c r="D29" s="60"/>
      <c r="E29" s="60"/>
      <c r="F29" s="60"/>
      <c r="G29" s="60"/>
      <c r="H29" s="60"/>
      <c r="I29" s="60"/>
      <c r="J29" s="60"/>
    </row>
    <row r="30" spans="1:10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zoomScale="85" zoomScaleNormal="85" workbookViewId="0">
      <selection activeCell="B37" sqref="B37"/>
    </sheetView>
  </sheetViews>
  <sheetFormatPr defaultColWidth="11.42578125" defaultRowHeight="12.75" x14ac:dyDescent="0.2"/>
  <cols>
    <col min="1" max="1" width="12.7109375" customWidth="1"/>
    <col min="2" max="2" width="14.7109375" customWidth="1"/>
    <col min="7" max="7" width="13.5703125" customWidth="1"/>
  </cols>
  <sheetData>
    <row r="1" spans="1:14" x14ac:dyDescent="0.2">
      <c r="A1" s="7" t="s">
        <v>75</v>
      </c>
    </row>
    <row r="3" spans="1:14" x14ac:dyDescent="0.2">
      <c r="A3" s="5"/>
      <c r="B3" s="18" t="s">
        <v>16</v>
      </c>
      <c r="C3" s="18" t="s">
        <v>76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">
      <c r="A4" s="5"/>
      <c r="B4" s="19" t="s">
        <v>14</v>
      </c>
      <c r="C4" s="19" t="s">
        <v>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">
      <c r="A5">
        <v>1</v>
      </c>
      <c r="B5" s="20">
        <v>15.89</v>
      </c>
      <c r="C5" s="20">
        <v>5.04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">
      <c r="A6">
        <v>2</v>
      </c>
      <c r="B6" s="20">
        <v>13.04</v>
      </c>
      <c r="C6" s="20">
        <v>4.49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A7">
        <v>3</v>
      </c>
      <c r="B7" s="20">
        <v>24.41</v>
      </c>
      <c r="C7" s="20">
        <v>8.9700000000000006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>
        <v>4</v>
      </c>
      <c r="B8" s="20">
        <v>16.329999999999998</v>
      </c>
      <c r="C8" s="20">
        <v>6.29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">
      <c r="A9">
        <v>5</v>
      </c>
      <c r="B9" s="20">
        <v>24.92</v>
      </c>
      <c r="C9" s="20">
        <v>8.0500000000000007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">
      <c r="A10">
        <v>6</v>
      </c>
      <c r="B10" s="20">
        <v>17.37</v>
      </c>
      <c r="C10" s="20">
        <v>6.14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">
      <c r="A11">
        <v>7</v>
      </c>
      <c r="B11" s="20">
        <v>21.47</v>
      </c>
      <c r="C11" s="20">
        <v>7.43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">
      <c r="A12">
        <v>8</v>
      </c>
      <c r="B12" s="20">
        <v>19.34</v>
      </c>
      <c r="C12" s="20">
        <v>7.82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">
      <c r="A13">
        <v>9</v>
      </c>
      <c r="B13" s="20">
        <v>23.05</v>
      </c>
      <c r="C13" s="20">
        <v>7.53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">
      <c r="A14">
        <v>10</v>
      </c>
      <c r="B14" s="20">
        <v>12.66</v>
      </c>
      <c r="C14" s="20">
        <v>5.14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">
      <c r="A15">
        <v>11</v>
      </c>
      <c r="B15" s="20">
        <v>22.39</v>
      </c>
      <c r="C15" s="20">
        <v>7.99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">
      <c r="A16">
        <v>12</v>
      </c>
      <c r="B16" s="20">
        <v>18.36</v>
      </c>
      <c r="C16" s="20">
        <v>5.62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>
        <v>13</v>
      </c>
      <c r="B17" s="20">
        <v>15.19</v>
      </c>
      <c r="C17" s="20">
        <v>5.67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">
      <c r="A18">
        <v>14</v>
      </c>
      <c r="B18" s="20">
        <v>20.010000000000002</v>
      </c>
      <c r="C18" s="20">
        <v>7.47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">
      <c r="A19">
        <v>15</v>
      </c>
      <c r="B19" s="20">
        <v>11.35</v>
      </c>
      <c r="C19" s="20">
        <v>3.48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">
      <c r="A20">
        <v>16</v>
      </c>
      <c r="B20" s="20">
        <v>18.37</v>
      </c>
      <c r="C20" s="20">
        <v>6.75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">
      <c r="A21">
        <v>17</v>
      </c>
      <c r="B21" s="20">
        <v>20.399999999999999</v>
      </c>
      <c r="C21" s="20">
        <v>7.03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">
      <c r="A30" s="5"/>
      <c r="B30" s="23" t="s">
        <v>112</v>
      </c>
      <c r="K30" s="5"/>
      <c r="L30" s="5"/>
      <c r="M30" s="5"/>
      <c r="N30" s="5"/>
    </row>
    <row r="31" spans="1:14" ht="13.5" thickBot="1" x14ac:dyDescent="0.25">
      <c r="A31" s="5"/>
      <c r="K31" s="5"/>
      <c r="L31" s="5"/>
      <c r="M31" s="5"/>
      <c r="N31" s="5"/>
    </row>
    <row r="32" spans="1:14" x14ac:dyDescent="0.2">
      <c r="A32" s="5"/>
      <c r="B32" s="11" t="s">
        <v>65</v>
      </c>
      <c r="C32" s="11"/>
      <c r="K32" s="5"/>
      <c r="L32" s="5"/>
      <c r="M32" s="5"/>
      <c r="N32" s="5"/>
    </row>
    <row r="33" spans="1:14" x14ac:dyDescent="0.2">
      <c r="A33" s="5"/>
      <c r="B33" s="84" t="s">
        <v>66</v>
      </c>
      <c r="C33" s="12">
        <v>0.93351312937298658</v>
      </c>
      <c r="K33" s="5"/>
      <c r="L33" s="5"/>
      <c r="M33" s="5"/>
      <c r="N33" s="5"/>
    </row>
    <row r="34" spans="1:14" x14ac:dyDescent="0.2">
      <c r="A34" s="5"/>
      <c r="B34" s="8" t="s">
        <v>0</v>
      </c>
      <c r="C34" s="12">
        <v>0.87144676271174648</v>
      </c>
      <c r="E34" s="16"/>
      <c r="K34" s="5"/>
      <c r="L34" s="5"/>
      <c r="M34" s="5"/>
      <c r="N34" s="5"/>
    </row>
    <row r="35" spans="1:14" x14ac:dyDescent="0.2">
      <c r="A35" s="5"/>
      <c r="B35" s="84" t="s">
        <v>67</v>
      </c>
      <c r="C35" s="12">
        <v>0.86287654689252957</v>
      </c>
      <c r="K35" s="5"/>
      <c r="L35" s="5"/>
      <c r="M35" s="5"/>
      <c r="N35" s="5"/>
    </row>
    <row r="36" spans="1:14" x14ac:dyDescent="0.2">
      <c r="A36" s="5"/>
      <c r="B36" s="84" t="s">
        <v>68</v>
      </c>
      <c r="C36" s="12">
        <v>0.54332262117072827</v>
      </c>
      <c r="K36" s="5"/>
      <c r="L36" s="5"/>
      <c r="M36" s="5"/>
      <c r="N36" s="5"/>
    </row>
    <row r="37" spans="1:14" ht="13.5" thickBot="1" x14ac:dyDescent="0.25">
      <c r="A37" s="5"/>
      <c r="B37" s="85" t="s">
        <v>69</v>
      </c>
      <c r="C37" s="9">
        <v>17</v>
      </c>
      <c r="K37" s="5"/>
      <c r="L37" s="5"/>
      <c r="M37" s="5"/>
      <c r="N37" s="5"/>
    </row>
    <row r="38" spans="1:14" x14ac:dyDescent="0.2">
      <c r="A38" s="5"/>
      <c r="K38" s="5"/>
      <c r="L38" s="5"/>
      <c r="M38" s="5"/>
      <c r="N38" s="5"/>
    </row>
    <row r="39" spans="1:14" ht="13.5" thickBot="1" x14ac:dyDescent="0.25">
      <c r="A39" s="5"/>
      <c r="B39" t="s">
        <v>1</v>
      </c>
      <c r="K39" s="5"/>
      <c r="L39" s="5"/>
      <c r="M39" s="5"/>
      <c r="N39" s="5"/>
    </row>
    <row r="40" spans="1:14" x14ac:dyDescent="0.2">
      <c r="A40" s="5"/>
      <c r="B40" s="10"/>
      <c r="C40" s="10" t="s">
        <v>4</v>
      </c>
      <c r="D40" s="10" t="s">
        <v>5</v>
      </c>
      <c r="E40" s="10" t="s">
        <v>6</v>
      </c>
      <c r="F40" s="10" t="s">
        <v>7</v>
      </c>
      <c r="G40" s="10" t="s">
        <v>8</v>
      </c>
      <c r="K40" s="5"/>
      <c r="L40" s="5"/>
      <c r="M40" s="5"/>
      <c r="N40" s="5"/>
    </row>
    <row r="41" spans="1:14" x14ac:dyDescent="0.2">
      <c r="A41" s="5"/>
      <c r="B41" s="84" t="s">
        <v>70</v>
      </c>
      <c r="C41" s="8">
        <v>1</v>
      </c>
      <c r="D41" s="12">
        <v>30.016819704568412</v>
      </c>
      <c r="E41" s="12">
        <v>30.016819704568412</v>
      </c>
      <c r="F41" s="12">
        <v>101.68317590762543</v>
      </c>
      <c r="G41" s="12">
        <v>4.4767646442738934E-8</v>
      </c>
      <c r="K41" s="5"/>
      <c r="L41" s="5"/>
      <c r="M41" s="5"/>
      <c r="N41" s="5"/>
    </row>
    <row r="42" spans="1:14" x14ac:dyDescent="0.2">
      <c r="A42" s="5"/>
      <c r="B42" s="8" t="s">
        <v>2</v>
      </c>
      <c r="C42" s="8">
        <v>15</v>
      </c>
      <c r="D42" s="12">
        <v>4.4279920601374609</v>
      </c>
      <c r="E42" s="12">
        <v>0.29519947067583074</v>
      </c>
      <c r="F42" s="12"/>
      <c r="G42" s="12"/>
      <c r="K42" s="5"/>
      <c r="L42" s="5"/>
      <c r="M42" s="5"/>
      <c r="N42" s="5"/>
    </row>
    <row r="43" spans="1:14" ht="13.5" thickBot="1" x14ac:dyDescent="0.25">
      <c r="A43" s="5"/>
      <c r="B43" s="9" t="s">
        <v>3</v>
      </c>
      <c r="C43" s="9">
        <v>16</v>
      </c>
      <c r="D43" s="13">
        <v>34.444811764705875</v>
      </c>
      <c r="E43" s="13"/>
      <c r="F43" s="13"/>
      <c r="G43" s="13"/>
      <c r="K43" s="5"/>
      <c r="L43" s="5"/>
      <c r="M43" s="5"/>
      <c r="N43" s="5"/>
    </row>
    <row r="44" spans="1:14" ht="13.5" thickBot="1" x14ac:dyDescent="0.25">
      <c r="A44" s="5"/>
      <c r="K44" s="5"/>
      <c r="L44" s="5"/>
      <c r="M44" s="5"/>
      <c r="N44" s="5"/>
    </row>
    <row r="45" spans="1:14" x14ac:dyDescent="0.2">
      <c r="A45" s="5"/>
      <c r="B45" s="10"/>
      <c r="C45" s="10" t="s">
        <v>72</v>
      </c>
      <c r="D45" s="10" t="s">
        <v>68</v>
      </c>
      <c r="E45" s="10" t="s">
        <v>9</v>
      </c>
      <c r="F45" s="10" t="s">
        <v>73</v>
      </c>
      <c r="G45" s="10" t="s">
        <v>10</v>
      </c>
      <c r="H45" s="10" t="s">
        <v>11</v>
      </c>
      <c r="I45" s="10" t="s">
        <v>74</v>
      </c>
      <c r="J45" s="10" t="s">
        <v>12</v>
      </c>
      <c r="K45" s="5"/>
      <c r="L45" s="5"/>
      <c r="M45" s="5"/>
      <c r="N45" s="5"/>
    </row>
    <row r="46" spans="1:14" x14ac:dyDescent="0.2">
      <c r="A46" s="5"/>
      <c r="B46" s="84" t="s">
        <v>71</v>
      </c>
      <c r="C46" s="12">
        <v>0.31116455808469468</v>
      </c>
      <c r="D46" s="12">
        <v>0.63006578482681419</v>
      </c>
      <c r="E46" s="12">
        <v>0.49386042787615309</v>
      </c>
      <c r="F46" s="12">
        <v>0.62855790325141081</v>
      </c>
      <c r="G46" s="12">
        <v>-1.031788866429723</v>
      </c>
      <c r="H46" s="12">
        <v>1.6541179825991124</v>
      </c>
      <c r="I46" s="12">
        <v>-1.031788866429723</v>
      </c>
      <c r="J46" s="12">
        <v>1.6541179825991124</v>
      </c>
      <c r="K46" s="5"/>
      <c r="L46" s="5"/>
      <c r="M46" s="5"/>
      <c r="N46" s="5"/>
    </row>
    <row r="47" spans="1:14" ht="13.5" thickBot="1" x14ac:dyDescent="0.25">
      <c r="A47" s="5"/>
      <c r="B47" s="9" t="s">
        <v>13</v>
      </c>
      <c r="C47" s="13">
        <v>0.33578191865382351</v>
      </c>
      <c r="D47" s="13">
        <v>3.3299119901278575E-2</v>
      </c>
      <c r="E47" s="13">
        <v>10.083807609609845</v>
      </c>
      <c r="F47" s="13">
        <v>4.4767646442738934E-8</v>
      </c>
      <c r="G47" s="13">
        <v>0.26480652500182544</v>
      </c>
      <c r="H47" s="13">
        <v>0.40675731230582157</v>
      </c>
      <c r="I47" s="13">
        <v>0.26480652500182544</v>
      </c>
      <c r="J47" s="13">
        <v>0.40675731230582157</v>
      </c>
      <c r="K47" s="5"/>
      <c r="L47" s="5"/>
      <c r="M47" s="5"/>
      <c r="N47" s="5"/>
    </row>
    <row r="48" spans="1:14" x14ac:dyDescent="0.2">
      <c r="A48" s="5"/>
      <c r="K48" s="5"/>
      <c r="L48" s="5"/>
      <c r="M48" s="5"/>
      <c r="N48" s="5"/>
    </row>
    <row r="49" spans="1:14" x14ac:dyDescent="0.2">
      <c r="A49" s="5"/>
      <c r="K49" s="5"/>
      <c r="L49" s="5"/>
      <c r="M49" s="5"/>
      <c r="N49" s="5"/>
    </row>
    <row r="50" spans="1:14" x14ac:dyDescent="0.2">
      <c r="A50" s="5"/>
      <c r="E50" s="16"/>
      <c r="F50" s="16"/>
      <c r="K50" s="5"/>
      <c r="L50" s="5"/>
      <c r="M50" s="5"/>
      <c r="N50" s="5"/>
    </row>
    <row r="51" spans="1:14" x14ac:dyDescent="0.2">
      <c r="A51" s="5"/>
      <c r="B51" s="5"/>
      <c r="C51" s="22"/>
      <c r="D51" s="5"/>
      <c r="E51" s="21"/>
      <c r="F51" s="21"/>
      <c r="G51" s="5"/>
      <c r="H51" s="5"/>
      <c r="I51" s="5"/>
      <c r="J51" s="5"/>
      <c r="K51" s="5"/>
      <c r="L51" s="5"/>
      <c r="M51" s="5"/>
      <c r="N51" s="5"/>
    </row>
    <row r="52" spans="1:14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</sheetData>
  <phoneticPr fontId="6" type="noConversion"/>
  <pageMargins left="0.78740157499999996" right="0.78740157499999996" top="0.984251969" bottom="0.984251969" header="0.5" footer="0.5"/>
  <pageSetup paperSize="9" orientation="portrait" horizontalDpi="4294967292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zoomScaleNormal="100" workbookViewId="0">
      <selection activeCell="A37" sqref="A37"/>
    </sheetView>
  </sheetViews>
  <sheetFormatPr defaultColWidth="11.42578125" defaultRowHeight="12.75" x14ac:dyDescent="0.2"/>
  <cols>
    <col min="1" max="1" width="12.7109375" customWidth="1"/>
    <col min="2" max="2" width="14.7109375" customWidth="1"/>
    <col min="7" max="7" width="13.5703125" customWidth="1"/>
  </cols>
  <sheetData>
    <row r="1" spans="1:14" x14ac:dyDescent="0.2">
      <c r="A1" s="7" t="s">
        <v>77</v>
      </c>
    </row>
    <row r="3" spans="1:14" x14ac:dyDescent="0.2">
      <c r="A3" s="5"/>
      <c r="B3" s="18" t="s">
        <v>78</v>
      </c>
      <c r="C3" s="18" t="s">
        <v>33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">
      <c r="A4" s="5"/>
      <c r="B4" s="19" t="s">
        <v>14</v>
      </c>
      <c r="C4" s="19" t="s">
        <v>15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">
      <c r="B5" s="20">
        <v>0</v>
      </c>
      <c r="C5" s="20">
        <v>5.7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">
      <c r="B6" s="20">
        <v>1.34</v>
      </c>
      <c r="C6" s="20">
        <v>9.8000000000000007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B7" s="20">
        <v>1.69</v>
      </c>
      <c r="C7" s="20">
        <v>21.7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B8" s="20">
        <v>2.12</v>
      </c>
      <c r="C8" s="20">
        <v>22.9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">
      <c r="B9" s="20">
        <v>2.98</v>
      </c>
      <c r="C9" s="20">
        <v>25.3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">
      <c r="B10" s="20">
        <v>3.41</v>
      </c>
      <c r="C10" s="20">
        <v>38.4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">
      <c r="B11" s="20"/>
      <c r="C11" s="2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">
      <c r="B12" s="20"/>
      <c r="C12" s="20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">
      <c r="J13" s="5"/>
      <c r="K13" s="5"/>
      <c r="L13" s="5"/>
      <c r="M13" s="5"/>
      <c r="N13" s="5"/>
    </row>
    <row r="14" spans="1:14" x14ac:dyDescent="0.2">
      <c r="J14" s="5"/>
      <c r="K14" s="5"/>
      <c r="L14" s="5"/>
      <c r="M14" s="5"/>
      <c r="N14" s="5"/>
    </row>
    <row r="15" spans="1:14" x14ac:dyDescent="0.2">
      <c r="J15" s="5"/>
      <c r="K15" s="5"/>
      <c r="L15" s="5"/>
      <c r="M15" s="5"/>
      <c r="N15" s="5"/>
    </row>
    <row r="16" spans="1:14" x14ac:dyDescent="0.2">
      <c r="J16" s="5"/>
      <c r="K16" s="5"/>
      <c r="L16" s="5"/>
      <c r="M16" s="5"/>
      <c r="N16" s="5"/>
    </row>
    <row r="17" spans="1:14" x14ac:dyDescent="0.2">
      <c r="J17" s="5"/>
      <c r="K17" s="5"/>
      <c r="L17" s="5"/>
      <c r="M17" s="5"/>
      <c r="N17" s="5"/>
    </row>
    <row r="18" spans="1:14" x14ac:dyDescent="0.2">
      <c r="J18" s="5"/>
      <c r="K18" s="5"/>
      <c r="L18" s="5"/>
      <c r="M18" s="5"/>
      <c r="N18" s="5"/>
    </row>
    <row r="19" spans="1:14" x14ac:dyDescent="0.2">
      <c r="B19" s="20"/>
      <c r="C19" s="20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">
      <c r="A20" s="23" t="s">
        <v>112</v>
      </c>
      <c r="J20" s="5"/>
      <c r="K20" s="5"/>
      <c r="L20" s="5"/>
      <c r="M20" s="5"/>
      <c r="N20" s="5"/>
    </row>
    <row r="21" spans="1:14" ht="13.5" thickBot="1" x14ac:dyDescent="0.25">
      <c r="J21" s="5"/>
      <c r="K21" s="5"/>
      <c r="L21" s="5"/>
      <c r="M21" s="5"/>
      <c r="N21" s="5"/>
    </row>
    <row r="22" spans="1:14" x14ac:dyDescent="0.2">
      <c r="A22" s="11" t="s">
        <v>65</v>
      </c>
      <c r="B22" s="11"/>
      <c r="J22" s="5"/>
      <c r="K22" s="5"/>
      <c r="L22" s="5"/>
      <c r="M22" s="5"/>
      <c r="N22" s="5"/>
    </row>
    <row r="23" spans="1:14" x14ac:dyDescent="0.2">
      <c r="A23" s="84" t="s">
        <v>66</v>
      </c>
      <c r="B23" s="8">
        <v>0.9320896224969466</v>
      </c>
      <c r="J23" s="5"/>
      <c r="K23" s="5"/>
      <c r="L23" s="5"/>
      <c r="M23" s="5"/>
      <c r="N23" s="5"/>
    </row>
    <row r="24" spans="1:14" x14ac:dyDescent="0.2">
      <c r="A24" s="8" t="s">
        <v>0</v>
      </c>
      <c r="B24" s="8">
        <v>0.86879106436650044</v>
      </c>
      <c r="J24" s="5"/>
      <c r="K24" s="5"/>
      <c r="L24" s="5"/>
      <c r="M24" s="5"/>
      <c r="N24" s="5"/>
    </row>
    <row r="25" spans="1:14" x14ac:dyDescent="0.2">
      <c r="A25" s="84" t="s">
        <v>67</v>
      </c>
      <c r="B25" s="8">
        <v>0.83598883045812555</v>
      </c>
      <c r="J25" s="5"/>
      <c r="K25" s="5"/>
      <c r="L25" s="5"/>
      <c r="M25" s="5"/>
      <c r="N25" s="5"/>
    </row>
    <row r="26" spans="1:14" x14ac:dyDescent="0.2">
      <c r="A26" s="84" t="s">
        <v>68</v>
      </c>
      <c r="B26" s="8">
        <v>4.7369962518965236</v>
      </c>
      <c r="J26" s="5"/>
      <c r="K26" s="5"/>
      <c r="L26" s="5"/>
      <c r="M26" s="5"/>
      <c r="N26" s="5"/>
    </row>
    <row r="27" spans="1:14" ht="13.5" thickBot="1" x14ac:dyDescent="0.25">
      <c r="A27" s="85" t="s">
        <v>69</v>
      </c>
      <c r="B27" s="9">
        <v>6</v>
      </c>
      <c r="J27" s="5"/>
      <c r="K27" s="5"/>
      <c r="L27" s="5"/>
      <c r="M27" s="5"/>
      <c r="N27" s="5"/>
    </row>
    <row r="28" spans="1:14" x14ac:dyDescent="0.2">
      <c r="J28" s="5"/>
      <c r="K28" s="5"/>
      <c r="L28" s="5"/>
      <c r="M28" s="5"/>
      <c r="N28" s="5"/>
    </row>
    <row r="29" spans="1:14" ht="13.5" thickBot="1" x14ac:dyDescent="0.25">
      <c r="A29" t="s">
        <v>1</v>
      </c>
      <c r="J29" s="80"/>
      <c r="K29" s="80"/>
      <c r="L29" s="5"/>
      <c r="M29" s="5"/>
      <c r="N29" s="5"/>
    </row>
    <row r="30" spans="1:14" x14ac:dyDescent="0.2">
      <c r="A30" s="10"/>
      <c r="B30" s="10" t="s">
        <v>4</v>
      </c>
      <c r="C30" s="10" t="s">
        <v>5</v>
      </c>
      <c r="D30" s="10" t="s">
        <v>6</v>
      </c>
      <c r="E30" s="10" t="s">
        <v>7</v>
      </c>
      <c r="F30" s="10" t="s">
        <v>8</v>
      </c>
      <c r="J30" s="17"/>
      <c r="K30" s="80"/>
      <c r="L30" s="5"/>
      <c r="M30" s="5"/>
      <c r="N30" s="5"/>
    </row>
    <row r="31" spans="1:14" x14ac:dyDescent="0.2">
      <c r="A31" s="84" t="s">
        <v>70</v>
      </c>
      <c r="B31" s="8">
        <v>1</v>
      </c>
      <c r="C31" s="8">
        <v>594.31679937140643</v>
      </c>
      <c r="D31" s="8">
        <v>594.31679937140643</v>
      </c>
      <c r="E31" s="8">
        <v>26.485728587670515</v>
      </c>
      <c r="F31" s="8">
        <v>6.7611338610562861E-3</v>
      </c>
      <c r="J31" s="17"/>
      <c r="K31" s="80"/>
      <c r="L31" s="5"/>
      <c r="M31" s="5"/>
      <c r="N31" s="5"/>
    </row>
    <row r="32" spans="1:14" x14ac:dyDescent="0.2">
      <c r="A32" s="8" t="s">
        <v>2</v>
      </c>
      <c r="B32" s="8">
        <v>4</v>
      </c>
      <c r="C32" s="8">
        <v>89.756533961926863</v>
      </c>
      <c r="D32" s="8">
        <v>22.439133490481716</v>
      </c>
      <c r="E32" s="8"/>
      <c r="F32" s="8"/>
      <c r="J32" s="17"/>
      <c r="K32" s="80"/>
      <c r="L32" s="5"/>
      <c r="M32" s="5"/>
      <c r="N32" s="5"/>
    </row>
    <row r="33" spans="1:14" ht="13.5" thickBot="1" x14ac:dyDescent="0.25">
      <c r="A33" s="9" t="s">
        <v>3</v>
      </c>
      <c r="B33" s="9">
        <v>5</v>
      </c>
      <c r="C33" s="9">
        <v>684.07333333333327</v>
      </c>
      <c r="D33" s="9"/>
      <c r="E33" s="9"/>
      <c r="F33" s="9"/>
      <c r="J33" s="17"/>
      <c r="K33" s="80"/>
      <c r="L33" s="5"/>
      <c r="M33" s="5"/>
      <c r="N33" s="5"/>
    </row>
    <row r="34" spans="1:14" ht="13.5" thickBot="1" x14ac:dyDescent="0.25">
      <c r="J34" s="17"/>
      <c r="K34" s="80"/>
      <c r="L34" s="5"/>
      <c r="M34" s="5"/>
      <c r="N34" s="5"/>
    </row>
    <row r="35" spans="1:14" x14ac:dyDescent="0.2">
      <c r="A35" s="10"/>
      <c r="B35" s="10" t="s">
        <v>72</v>
      </c>
      <c r="C35" s="10" t="s">
        <v>68</v>
      </c>
      <c r="D35" s="10" t="s">
        <v>9</v>
      </c>
      <c r="E35" s="10" t="s">
        <v>73</v>
      </c>
      <c r="F35" s="10" t="s">
        <v>10</v>
      </c>
      <c r="G35" s="10" t="s">
        <v>11</v>
      </c>
      <c r="H35" s="10" t="s">
        <v>74</v>
      </c>
      <c r="I35" s="10" t="s">
        <v>12</v>
      </c>
      <c r="J35" s="17"/>
      <c r="K35" s="80"/>
      <c r="L35" s="5"/>
      <c r="M35" s="5"/>
      <c r="N35" s="5"/>
    </row>
    <row r="36" spans="1:14" x14ac:dyDescent="0.2">
      <c r="A36" s="84" t="s">
        <v>71</v>
      </c>
      <c r="B36" s="8">
        <v>3.4655764590222518</v>
      </c>
      <c r="C36" s="8">
        <v>3.8558794145662221</v>
      </c>
      <c r="D36" s="8">
        <v>0.89877718839714327</v>
      </c>
      <c r="E36" s="8">
        <v>0.41958422323444267</v>
      </c>
      <c r="F36" s="8">
        <v>-7.2400610671892993</v>
      </c>
      <c r="G36" s="8">
        <v>14.171213985233804</v>
      </c>
      <c r="H36" s="8">
        <v>-7.2400610671892993</v>
      </c>
      <c r="I36" s="8">
        <v>14.171213985233804</v>
      </c>
      <c r="J36" s="17"/>
      <c r="K36" s="80"/>
      <c r="L36" s="5"/>
      <c r="M36" s="5"/>
      <c r="N36" s="5"/>
    </row>
    <row r="37" spans="1:14" ht="13.5" thickBot="1" x14ac:dyDescent="0.25">
      <c r="A37" s="9" t="s">
        <v>13</v>
      </c>
      <c r="B37" s="9">
        <v>8.9260434355170268</v>
      </c>
      <c r="C37" s="9">
        <v>1.7344150513263703</v>
      </c>
      <c r="D37" s="9">
        <v>5.146428721712808</v>
      </c>
      <c r="E37" s="9">
        <v>6.7611338610562861E-3</v>
      </c>
      <c r="F37" s="9">
        <v>4.1105352561476298</v>
      </c>
      <c r="G37" s="9">
        <v>13.741551614886424</v>
      </c>
      <c r="H37" s="9">
        <v>4.1105352561476298</v>
      </c>
      <c r="I37" s="9">
        <v>13.741551614886424</v>
      </c>
      <c r="J37" s="17"/>
      <c r="K37" s="80"/>
      <c r="L37" s="5"/>
      <c r="M37" s="5"/>
      <c r="N37" s="5"/>
    </row>
    <row r="38" spans="1:14" x14ac:dyDescent="0.2">
      <c r="J38" s="17"/>
      <c r="K38" s="80"/>
      <c r="L38" s="5"/>
      <c r="M38" s="5"/>
      <c r="N38" s="5"/>
    </row>
    <row r="39" spans="1:14" x14ac:dyDescent="0.2">
      <c r="J39" s="17"/>
      <c r="K39" s="80"/>
      <c r="L39" s="5"/>
      <c r="M39" s="5"/>
      <c r="N39" s="5"/>
    </row>
    <row r="40" spans="1:14" x14ac:dyDescent="0.2">
      <c r="J40" s="17"/>
      <c r="K40" s="80"/>
      <c r="L40" s="5"/>
      <c r="M40" s="5"/>
      <c r="N40" s="5"/>
    </row>
    <row r="41" spans="1:14" x14ac:dyDescent="0.2">
      <c r="A41" s="80"/>
      <c r="B41" s="8"/>
      <c r="C41" s="8"/>
      <c r="D41" s="12"/>
      <c r="E41" s="12"/>
      <c r="F41" s="12"/>
      <c r="G41" s="12"/>
      <c r="H41" s="17"/>
      <c r="I41" s="17"/>
      <c r="J41" s="17"/>
      <c r="K41" s="80"/>
      <c r="L41" s="5"/>
      <c r="M41" s="5"/>
      <c r="N41" s="5"/>
    </row>
    <row r="42" spans="1:14" x14ac:dyDescent="0.2">
      <c r="A42" s="80"/>
      <c r="B42" s="8"/>
      <c r="C42" s="8"/>
      <c r="D42" s="12"/>
      <c r="E42" s="12"/>
      <c r="F42" s="12"/>
      <c r="G42" s="12"/>
      <c r="H42" s="17"/>
      <c r="I42" s="17"/>
      <c r="J42" s="17"/>
      <c r="K42" s="80"/>
      <c r="L42" s="5"/>
      <c r="M42" s="5"/>
      <c r="N42" s="5"/>
    </row>
    <row r="43" spans="1:14" x14ac:dyDescent="0.2">
      <c r="A43" s="80"/>
      <c r="B43" s="8"/>
      <c r="C43" s="8"/>
      <c r="D43" s="12"/>
      <c r="E43" s="12"/>
      <c r="F43" s="12"/>
      <c r="G43" s="12"/>
      <c r="H43" s="17"/>
      <c r="I43" s="17"/>
      <c r="J43" s="17"/>
      <c r="K43" s="80"/>
      <c r="L43" s="5"/>
      <c r="M43" s="5"/>
      <c r="N43" s="5"/>
    </row>
    <row r="44" spans="1:14" x14ac:dyDescent="0.2">
      <c r="A44" s="80"/>
      <c r="B44" s="17"/>
      <c r="C44" s="17"/>
      <c r="D44" s="17"/>
      <c r="E44" s="17"/>
      <c r="F44" s="17"/>
      <c r="G44" s="17"/>
      <c r="H44" s="17"/>
      <c r="I44" s="17"/>
      <c r="J44" s="17"/>
      <c r="K44" s="80"/>
      <c r="L44" s="5"/>
      <c r="M44" s="5"/>
      <c r="N44" s="5"/>
    </row>
    <row r="45" spans="1:14" x14ac:dyDescent="0.2">
      <c r="A45" s="80"/>
      <c r="B45" s="72"/>
      <c r="C45" s="72"/>
      <c r="D45" s="72"/>
      <c r="E45" s="72"/>
      <c r="F45" s="72"/>
      <c r="G45" s="72"/>
      <c r="H45" s="72"/>
      <c r="I45" s="72"/>
      <c r="J45" s="72"/>
      <c r="K45" s="80"/>
      <c r="L45" s="5"/>
      <c r="M45" s="5"/>
      <c r="N45" s="5"/>
    </row>
    <row r="46" spans="1:14" x14ac:dyDescent="0.2">
      <c r="A46" s="80"/>
      <c r="B46" s="8"/>
      <c r="C46" s="12"/>
      <c r="D46" s="12"/>
      <c r="E46" s="12"/>
      <c r="F46" s="12"/>
      <c r="G46" s="12"/>
      <c r="H46" s="12"/>
      <c r="I46" s="12"/>
      <c r="J46" s="12"/>
      <c r="K46" s="80"/>
      <c r="L46" s="5"/>
      <c r="M46" s="5"/>
      <c r="N46" s="5"/>
    </row>
    <row r="47" spans="1:14" x14ac:dyDescent="0.2">
      <c r="A47" s="80"/>
      <c r="B47" s="8"/>
      <c r="C47" s="12"/>
      <c r="D47" s="12"/>
      <c r="E47" s="12"/>
      <c r="F47" s="12"/>
      <c r="G47" s="12"/>
      <c r="H47" s="12"/>
      <c r="I47" s="12"/>
      <c r="J47" s="12"/>
      <c r="K47" s="80"/>
      <c r="L47" s="5"/>
      <c r="M47" s="5"/>
      <c r="N47" s="5"/>
    </row>
    <row r="48" spans="1:14" x14ac:dyDescent="0.2">
      <c r="A48" s="80"/>
      <c r="B48" s="17"/>
      <c r="C48" s="17"/>
      <c r="D48" s="17"/>
      <c r="E48" s="17"/>
      <c r="F48" s="17"/>
      <c r="G48" s="17"/>
      <c r="H48" s="17"/>
      <c r="I48" s="17"/>
      <c r="J48" s="17"/>
      <c r="K48" s="80"/>
      <c r="L48" s="5"/>
      <c r="M48" s="5"/>
      <c r="N48" s="5"/>
    </row>
    <row r="49" spans="1:14" x14ac:dyDescent="0.2">
      <c r="A49" s="80"/>
      <c r="B49" s="17"/>
      <c r="C49" s="17"/>
      <c r="D49" s="17"/>
      <c r="E49" s="17"/>
      <c r="F49" s="17"/>
      <c r="G49" s="17"/>
      <c r="H49" s="17"/>
      <c r="I49" s="17"/>
      <c r="J49" s="17"/>
      <c r="K49" s="80"/>
      <c r="L49" s="5"/>
      <c r="M49" s="5"/>
      <c r="N49" s="5"/>
    </row>
    <row r="50" spans="1:14" x14ac:dyDescent="0.2">
      <c r="A50" s="80"/>
      <c r="B50" s="17"/>
      <c r="C50" s="17"/>
      <c r="D50" s="17"/>
      <c r="E50" s="81"/>
      <c r="F50" s="81"/>
      <c r="G50" s="17"/>
      <c r="H50" s="17"/>
      <c r="I50" s="17"/>
      <c r="J50" s="17"/>
      <c r="K50" s="80"/>
      <c r="L50" s="5"/>
      <c r="M50" s="5"/>
      <c r="N50" s="5"/>
    </row>
    <row r="51" spans="1:14" x14ac:dyDescent="0.2">
      <c r="A51" s="80"/>
      <c r="B51" s="80"/>
      <c r="C51" s="82"/>
      <c r="D51" s="80"/>
      <c r="E51" s="83"/>
      <c r="F51" s="83"/>
      <c r="G51" s="80"/>
      <c r="H51" s="80"/>
      <c r="I51" s="80"/>
      <c r="J51" s="80"/>
      <c r="K51" s="80"/>
      <c r="L51" s="5"/>
      <c r="M51" s="5"/>
      <c r="N51" s="5"/>
    </row>
    <row r="52" spans="1:14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5"/>
      <c r="M52" s="5"/>
      <c r="N52" s="5"/>
    </row>
    <row r="53" spans="1:14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</sheetData>
  <pageMargins left="0.78740157499999996" right="0.78740157499999996" top="0.984251969" bottom="0.984251969" header="0.5" footer="0.5"/>
  <pageSetup paperSize="9" orientation="portrait" horizont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zoomScale="85" zoomScaleNormal="85" workbookViewId="0">
      <selection activeCell="A25" sqref="A25"/>
    </sheetView>
  </sheetViews>
  <sheetFormatPr defaultColWidth="11.42578125" defaultRowHeight="12.75" x14ac:dyDescent="0.2"/>
  <cols>
    <col min="1" max="1" width="14.5703125" customWidth="1"/>
    <col min="2" max="2" width="14.42578125" customWidth="1"/>
    <col min="4" max="4" width="9.5703125" customWidth="1"/>
    <col min="5" max="5" width="13.42578125" customWidth="1"/>
    <col min="6" max="6" width="15" customWidth="1"/>
  </cols>
  <sheetData>
    <row r="1" spans="1:10" x14ac:dyDescent="0.2">
      <c r="A1" s="7" t="s">
        <v>79</v>
      </c>
    </row>
    <row r="2" spans="1:10" x14ac:dyDescent="0.2">
      <c r="A2" s="23" t="s">
        <v>80</v>
      </c>
    </row>
    <row r="3" spans="1:10" ht="14.25" x14ac:dyDescent="0.2">
      <c r="B3" s="23" t="s">
        <v>21</v>
      </c>
      <c r="C3" s="23" t="s">
        <v>113</v>
      </c>
    </row>
    <row r="4" spans="1:10" ht="15.75" x14ac:dyDescent="0.3">
      <c r="B4" s="1" t="s">
        <v>14</v>
      </c>
      <c r="C4" s="1" t="s">
        <v>15</v>
      </c>
      <c r="D4" s="25" t="s">
        <v>22</v>
      </c>
      <c r="E4" s="25" t="s">
        <v>25</v>
      </c>
      <c r="F4" s="23" t="s">
        <v>24</v>
      </c>
    </row>
    <row r="5" spans="1:10" x14ac:dyDescent="0.2">
      <c r="A5">
        <v>1</v>
      </c>
      <c r="B5" s="30">
        <v>17.2</v>
      </c>
      <c r="C5" s="14">
        <v>3250</v>
      </c>
      <c r="D5" s="3">
        <f>$B$22*B5+$B$23</f>
        <v>3470.7731417518644</v>
      </c>
      <c r="E5" s="3">
        <f>(C5-D5)^2</f>
        <v>48740.780118988805</v>
      </c>
      <c r="F5" s="32">
        <f>(B5-$B$18)^2</f>
        <v>9.404444444444465</v>
      </c>
      <c r="G5" s="3"/>
      <c r="H5" s="3"/>
      <c r="I5" s="3"/>
      <c r="J5" s="3"/>
    </row>
    <row r="6" spans="1:10" x14ac:dyDescent="0.2">
      <c r="A6">
        <v>2</v>
      </c>
      <c r="B6" s="30">
        <v>12.5</v>
      </c>
      <c r="C6" s="14">
        <v>2800</v>
      </c>
      <c r="D6" s="3">
        <f t="shared" ref="D6:D16" si="0">$B$22*B6+$B$23</f>
        <v>2639.2406742193966</v>
      </c>
      <c r="E6" s="3">
        <f t="shared" ref="E6:E16" si="1">(C6-D6)^2</f>
        <v>25843.560825434168</v>
      </c>
      <c r="F6" s="32">
        <f t="shared" ref="F6:F16" si="2">(B6-$B$18)^2</f>
        <v>60.321111111111151</v>
      </c>
      <c r="G6" s="3"/>
      <c r="H6" s="3"/>
      <c r="I6" s="3"/>
      <c r="J6" s="3"/>
    </row>
    <row r="7" spans="1:10" x14ac:dyDescent="0.2">
      <c r="A7">
        <v>3</v>
      </c>
      <c r="B7" s="30">
        <v>28</v>
      </c>
      <c r="C7" s="14">
        <v>5200</v>
      </c>
      <c r="D7" s="3">
        <f t="shared" si="0"/>
        <v>5381.5285990605144</v>
      </c>
      <c r="E7" s="3">
        <f t="shared" si="1"/>
        <v>32952.632276872973</v>
      </c>
      <c r="F7" s="32">
        <f t="shared" si="2"/>
        <v>59.804444444444407</v>
      </c>
      <c r="G7" s="3"/>
      <c r="H7" s="3"/>
      <c r="I7" s="3"/>
      <c r="J7" s="3"/>
    </row>
    <row r="8" spans="1:10" x14ac:dyDescent="0.2">
      <c r="A8">
        <v>4</v>
      </c>
      <c r="B8" s="30">
        <v>24.3</v>
      </c>
      <c r="C8" s="14">
        <v>5000</v>
      </c>
      <c r="D8" s="3">
        <f t="shared" si="0"/>
        <v>4726.9179331306996</v>
      </c>
      <c r="E8" s="3">
        <f t="shared" si="1"/>
        <v>74573.815245609076</v>
      </c>
      <c r="F8" s="32">
        <f t="shared" si="2"/>
        <v>16.267777777777763</v>
      </c>
      <c r="G8" s="3"/>
      <c r="H8" s="3"/>
      <c r="I8" s="3"/>
      <c r="J8" s="3"/>
    </row>
    <row r="9" spans="1:10" x14ac:dyDescent="0.2">
      <c r="A9">
        <v>5</v>
      </c>
      <c r="B9" s="30">
        <v>22.7</v>
      </c>
      <c r="C9" s="14">
        <v>4600</v>
      </c>
      <c r="D9" s="3">
        <f t="shared" si="0"/>
        <v>4443.8430505664546</v>
      </c>
      <c r="E9" s="3">
        <f t="shared" si="1"/>
        <v>24384.992856390847</v>
      </c>
      <c r="F9" s="32">
        <f t="shared" si="2"/>
        <v>5.9211111111110952</v>
      </c>
      <c r="G9" s="3"/>
      <c r="H9" s="3"/>
      <c r="I9" s="3"/>
      <c r="J9" s="3"/>
    </row>
    <row r="10" spans="1:10" x14ac:dyDescent="0.2">
      <c r="A10">
        <v>6</v>
      </c>
      <c r="B10" s="30">
        <v>18.399999999999999</v>
      </c>
      <c r="C10" s="14">
        <v>3450</v>
      </c>
      <c r="D10" s="3">
        <f t="shared" si="0"/>
        <v>3683.0793036750479</v>
      </c>
      <c r="E10" s="3">
        <f t="shared" si="1"/>
        <v>54325.961801645186</v>
      </c>
      <c r="F10" s="32">
        <f t="shared" si="2"/>
        <v>3.4844444444444593</v>
      </c>
      <c r="G10" s="3"/>
      <c r="H10" s="3"/>
      <c r="I10" s="3"/>
      <c r="J10" s="3"/>
    </row>
    <row r="11" spans="1:10" x14ac:dyDescent="0.2">
      <c r="A11">
        <v>7</v>
      </c>
      <c r="B11" s="30">
        <v>18.899999999999999</v>
      </c>
      <c r="C11" s="14">
        <v>3900</v>
      </c>
      <c r="D11" s="3">
        <f t="shared" si="0"/>
        <v>3771.5402044763741</v>
      </c>
      <c r="E11" s="3">
        <f t="shared" si="1"/>
        <v>16501.919065971768</v>
      </c>
      <c r="F11" s="32">
        <f t="shared" si="2"/>
        <v>1.8677777777777889</v>
      </c>
      <c r="G11" s="3"/>
      <c r="H11" s="3"/>
      <c r="I11" s="3"/>
      <c r="J11" s="3"/>
    </row>
    <row r="12" spans="1:10" x14ac:dyDescent="0.2">
      <c r="A12">
        <v>8</v>
      </c>
      <c r="B12" s="30">
        <v>26.2</v>
      </c>
      <c r="C12" s="14">
        <v>5100</v>
      </c>
      <c r="D12" s="3">
        <f t="shared" si="0"/>
        <v>5063.0693561757389</v>
      </c>
      <c r="E12" s="3">
        <f t="shared" si="1"/>
        <v>1363.8724532744343</v>
      </c>
      <c r="F12" s="32">
        <f t="shared" si="2"/>
        <v>35.204444444444405</v>
      </c>
      <c r="G12" s="3"/>
      <c r="H12" s="3"/>
      <c r="I12" s="3"/>
      <c r="J12" s="3"/>
    </row>
    <row r="13" spans="1:10" x14ac:dyDescent="0.2">
      <c r="A13">
        <v>9</v>
      </c>
      <c r="B13" s="30">
        <v>14.9</v>
      </c>
      <c r="C13" s="14">
        <v>3000</v>
      </c>
      <c r="D13" s="3">
        <f t="shared" si="0"/>
        <v>3063.8529980657636</v>
      </c>
      <c r="E13" s="3">
        <f t="shared" si="1"/>
        <v>4077.2053619864082</v>
      </c>
      <c r="F13" s="32">
        <f t="shared" si="2"/>
        <v>28.801111111111137</v>
      </c>
      <c r="G13" s="3"/>
      <c r="H13" s="3"/>
      <c r="I13" s="3"/>
      <c r="J13" s="3"/>
    </row>
    <row r="14" spans="1:10" x14ac:dyDescent="0.2">
      <c r="A14">
        <v>10</v>
      </c>
      <c r="B14" s="30">
        <v>23.5</v>
      </c>
      <c r="C14" s="14">
        <v>4500</v>
      </c>
      <c r="D14" s="3">
        <f t="shared" si="0"/>
        <v>4585.3804918485766</v>
      </c>
      <c r="E14" s="3">
        <f t="shared" si="1"/>
        <v>7289.8283883048616</v>
      </c>
      <c r="F14" s="32">
        <f t="shared" si="2"/>
        <v>10.454444444444428</v>
      </c>
      <c r="G14" s="3"/>
      <c r="H14" s="3"/>
      <c r="I14" s="3"/>
      <c r="J14" s="3"/>
    </row>
    <row r="15" spans="1:10" x14ac:dyDescent="0.2">
      <c r="A15">
        <v>11</v>
      </c>
      <c r="B15" s="30">
        <v>17.3</v>
      </c>
      <c r="C15" s="14">
        <v>3500</v>
      </c>
      <c r="D15" s="3">
        <f t="shared" si="0"/>
        <v>3488.4653219121301</v>
      </c>
      <c r="E15" s="3">
        <f t="shared" si="1"/>
        <v>133.04879859078616</v>
      </c>
      <c r="F15" s="32">
        <f t="shared" si="2"/>
        <v>8.8011111111111227</v>
      </c>
      <c r="G15" s="3"/>
      <c r="H15" s="3"/>
      <c r="I15" s="3"/>
      <c r="J15" s="3"/>
    </row>
    <row r="16" spans="1:10" x14ac:dyDescent="0.2">
      <c r="A16">
        <v>12</v>
      </c>
      <c r="B16" s="30">
        <v>19.3</v>
      </c>
      <c r="C16" s="14">
        <v>3860</v>
      </c>
      <c r="D16" s="3">
        <f t="shared" si="0"/>
        <v>3842.3089251174356</v>
      </c>
      <c r="E16" s="3">
        <f t="shared" si="1"/>
        <v>312.97413050050125</v>
      </c>
      <c r="F16" s="32">
        <f t="shared" si="2"/>
        <v>0.93444444444444807</v>
      </c>
      <c r="G16" s="3"/>
      <c r="H16" s="3"/>
      <c r="I16" s="3"/>
      <c r="J16" s="3"/>
    </row>
    <row r="17" spans="1:10" x14ac:dyDescent="0.2">
      <c r="A17" s="28"/>
      <c r="D17" s="3"/>
      <c r="E17" s="3"/>
      <c r="F17" s="3"/>
      <c r="G17" s="3"/>
      <c r="H17" s="3"/>
      <c r="I17" s="3"/>
      <c r="J17" s="3"/>
    </row>
    <row r="18" spans="1:10" x14ac:dyDescent="0.2">
      <c r="A18" s="23" t="s">
        <v>81</v>
      </c>
      <c r="B18" s="6">
        <f>AVERAGE(B5:B16)</f>
        <v>20.266666666666669</v>
      </c>
      <c r="C18" s="15"/>
      <c r="D18" s="31" t="s">
        <v>23</v>
      </c>
      <c r="E18" s="5">
        <f>SUM(E5:E16)</f>
        <v>290500.59132356977</v>
      </c>
      <c r="F18" s="21">
        <f>SUM(F5:F16)</f>
        <v>241.26666666666662</v>
      </c>
      <c r="G18" s="3"/>
      <c r="H18" s="3"/>
      <c r="I18" s="3"/>
      <c r="J18" s="3"/>
    </row>
    <row r="19" spans="1:10" x14ac:dyDescent="0.2">
      <c r="D19" s="3"/>
      <c r="E19" s="3"/>
      <c r="F19" s="3"/>
      <c r="G19" s="3"/>
      <c r="H19" s="3"/>
      <c r="I19" s="3"/>
      <c r="J19" s="3"/>
    </row>
    <row r="20" spans="1:10" x14ac:dyDescent="0.2">
      <c r="A20" s="28"/>
    </row>
    <row r="21" spans="1:10" x14ac:dyDescent="0.2">
      <c r="A21" s="28"/>
    </row>
    <row r="22" spans="1:10" x14ac:dyDescent="0.2">
      <c r="A22" s="29" t="s">
        <v>86</v>
      </c>
      <c r="B22" s="16">
        <f>SLOPE(C5:C16,B5:B16)</f>
        <v>176.92180160265275</v>
      </c>
      <c r="E22" s="25" t="s">
        <v>26</v>
      </c>
      <c r="F22" s="2">
        <v>0.05</v>
      </c>
    </row>
    <row r="23" spans="1:10" x14ac:dyDescent="0.2">
      <c r="A23" s="29" t="s">
        <v>71</v>
      </c>
      <c r="B23" s="16">
        <f>INTERCEPT(C5:C16,B5:B16)</f>
        <v>427.71815418623737</v>
      </c>
      <c r="E23" s="25" t="s">
        <v>27</v>
      </c>
      <c r="F23" s="2">
        <v>10</v>
      </c>
    </row>
    <row r="24" spans="1:10" x14ac:dyDescent="0.2">
      <c r="A24" s="28"/>
    </row>
    <row r="25" spans="1:10" ht="15.75" x14ac:dyDescent="0.3">
      <c r="A25" s="29" t="s">
        <v>82</v>
      </c>
      <c r="E25" s="25" t="s">
        <v>28</v>
      </c>
      <c r="F25" s="26">
        <f>TINV(F22,F23)</f>
        <v>2.2281388519862744</v>
      </c>
    </row>
    <row r="26" spans="1:10" x14ac:dyDescent="0.2">
      <c r="A26" s="28"/>
    </row>
    <row r="27" spans="1:10" x14ac:dyDescent="0.2">
      <c r="A27" s="28"/>
    </row>
    <row r="28" spans="1:10" x14ac:dyDescent="0.2">
      <c r="A28" s="28"/>
    </row>
  </sheetData>
  <phoneticPr fontId="13" type="noConversion"/>
  <pageMargins left="0.7" right="0.7" top="0.78740157499999996" bottom="0.78740157499999996" header="0.3" footer="0.3"/>
  <pageSetup paperSize="9" orientation="portrait" horizontalDpi="4294967292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r:id="rId5">
            <anchor moveWithCells="1">
              <from>
                <xdr:col>1</xdr:col>
                <xdr:colOff>752475</xdr:colOff>
                <xdr:row>24</xdr:row>
                <xdr:rowOff>76200</xdr:rowOff>
              </from>
              <to>
                <xdr:col>3</xdr:col>
                <xdr:colOff>295275</xdr:colOff>
                <xdr:row>25</xdr:row>
                <xdr:rowOff>76200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B19" sqref="B19"/>
    </sheetView>
  </sheetViews>
  <sheetFormatPr defaultColWidth="12.5703125" defaultRowHeight="15" x14ac:dyDescent="0.25"/>
  <cols>
    <col min="1" max="1" width="5.85546875" style="34" customWidth="1"/>
    <col min="2" max="2" width="10.5703125" style="34" customWidth="1"/>
    <col min="3" max="3" width="10.140625" style="34" customWidth="1"/>
    <col min="4" max="4" width="7.5703125" style="34" customWidth="1"/>
    <col min="5" max="5" width="10" style="34" customWidth="1"/>
    <col min="6" max="16384" width="12.5703125" style="34"/>
  </cols>
  <sheetData>
    <row r="1" spans="1:12" x14ac:dyDescent="0.25">
      <c r="A1" s="33" t="s">
        <v>83</v>
      </c>
    </row>
    <row r="4" spans="1:12" x14ac:dyDescent="0.25">
      <c r="A4" s="35"/>
      <c r="B4" s="36" t="s">
        <v>84</v>
      </c>
      <c r="C4" s="37" t="s">
        <v>30</v>
      </c>
    </row>
    <row r="5" spans="1:12" x14ac:dyDescent="0.25">
      <c r="A5" s="38" t="s">
        <v>31</v>
      </c>
      <c r="B5" s="39" t="s">
        <v>85</v>
      </c>
      <c r="C5" s="40" t="s">
        <v>32</v>
      </c>
      <c r="D5" s="41" t="s">
        <v>31</v>
      </c>
      <c r="E5" s="42" t="s">
        <v>85</v>
      </c>
    </row>
    <row r="6" spans="1:12" x14ac:dyDescent="0.25">
      <c r="A6" s="35">
        <v>1</v>
      </c>
      <c r="B6" s="43">
        <v>25873</v>
      </c>
      <c r="C6" s="44">
        <f t="shared" ref="C6:C15" si="0">$C$17*A6+$C$18</f>
        <v>26377.200000000004</v>
      </c>
      <c r="D6" s="45">
        <v>11</v>
      </c>
      <c r="E6" s="46">
        <f>$C$17*D6+$C$18</f>
        <v>80661.2</v>
      </c>
      <c r="F6" s="47"/>
      <c r="G6" s="47"/>
      <c r="H6" s="47"/>
      <c r="I6" s="47"/>
      <c r="J6" s="47"/>
      <c r="K6" s="47"/>
      <c r="L6" s="47"/>
    </row>
    <row r="7" spans="1:12" x14ac:dyDescent="0.25">
      <c r="A7" s="48">
        <v>2</v>
      </c>
      <c r="B7" s="49">
        <v>33098</v>
      </c>
      <c r="C7" s="50">
        <f t="shared" si="0"/>
        <v>31805.600000000002</v>
      </c>
      <c r="D7" s="51">
        <v>12</v>
      </c>
      <c r="E7" s="52">
        <f>$C$17*D7+$C$18</f>
        <v>86089.600000000006</v>
      </c>
      <c r="F7" s="47"/>
      <c r="G7" s="47"/>
      <c r="H7" s="47"/>
      <c r="I7" s="47"/>
      <c r="J7" s="47"/>
      <c r="K7" s="47"/>
      <c r="L7" s="47"/>
    </row>
    <row r="8" spans="1:12" x14ac:dyDescent="0.25">
      <c r="A8" s="48">
        <v>3</v>
      </c>
      <c r="B8" s="49">
        <v>34193</v>
      </c>
      <c r="C8" s="50">
        <f t="shared" si="0"/>
        <v>37234</v>
      </c>
      <c r="D8" s="51">
        <v>13</v>
      </c>
      <c r="E8" s="52">
        <f>$C$17*D8+$C$18</f>
        <v>91518</v>
      </c>
      <c r="F8" s="47"/>
      <c r="G8" s="47"/>
      <c r="H8" s="47"/>
      <c r="I8" s="47"/>
      <c r="J8" s="47"/>
      <c r="K8" s="47"/>
      <c r="L8" s="47"/>
    </row>
    <row r="9" spans="1:12" x14ac:dyDescent="0.25">
      <c r="A9" s="48">
        <v>4</v>
      </c>
      <c r="B9" s="49">
        <v>45384</v>
      </c>
      <c r="C9" s="50">
        <f t="shared" si="0"/>
        <v>42662.400000000001</v>
      </c>
      <c r="D9" s="51">
        <v>14</v>
      </c>
      <c r="E9" s="52">
        <f>$C$17*D9+$C$18</f>
        <v>96946.4</v>
      </c>
      <c r="F9" s="47"/>
      <c r="G9" s="47"/>
      <c r="H9" s="47"/>
      <c r="I9" s="47"/>
      <c r="J9" s="47"/>
      <c r="K9" s="47"/>
      <c r="L9" s="47"/>
    </row>
    <row r="10" spans="1:12" x14ac:dyDescent="0.25">
      <c r="A10" s="48">
        <v>5</v>
      </c>
      <c r="B10" s="49">
        <v>42490</v>
      </c>
      <c r="C10" s="50">
        <f t="shared" si="0"/>
        <v>48090.8</v>
      </c>
      <c r="D10" s="53">
        <v>15</v>
      </c>
      <c r="E10" s="54">
        <f>$C$17*D10+$C$18</f>
        <v>102374.8</v>
      </c>
      <c r="F10" s="47"/>
      <c r="G10" s="47"/>
      <c r="H10" s="47"/>
      <c r="I10" s="47"/>
      <c r="J10" s="47"/>
      <c r="K10" s="47"/>
      <c r="L10" s="47"/>
    </row>
    <row r="11" spans="1:12" x14ac:dyDescent="0.25">
      <c r="A11" s="48">
        <v>6</v>
      </c>
      <c r="B11" s="49">
        <v>59223</v>
      </c>
      <c r="C11" s="50">
        <f t="shared" si="0"/>
        <v>53519.199999999997</v>
      </c>
      <c r="D11" s="47"/>
      <c r="E11" s="47"/>
      <c r="F11" s="47"/>
      <c r="G11" s="47"/>
      <c r="H11" s="47"/>
      <c r="I11" s="47"/>
      <c r="J11" s="47"/>
      <c r="K11" s="47"/>
      <c r="L11" s="47"/>
    </row>
    <row r="12" spans="1:12" x14ac:dyDescent="0.25">
      <c r="A12" s="48">
        <v>7</v>
      </c>
      <c r="B12" s="49">
        <v>64153</v>
      </c>
      <c r="C12" s="50">
        <f t="shared" si="0"/>
        <v>58947.6</v>
      </c>
      <c r="D12" s="47"/>
      <c r="E12" s="47"/>
      <c r="F12" s="47"/>
      <c r="G12" s="47"/>
      <c r="H12" s="47"/>
      <c r="I12" s="47"/>
      <c r="J12" s="47"/>
      <c r="K12" s="47"/>
      <c r="L12" s="47"/>
    </row>
    <row r="13" spans="1:12" x14ac:dyDescent="0.25">
      <c r="A13" s="48">
        <v>8</v>
      </c>
      <c r="B13" s="49">
        <v>57476</v>
      </c>
      <c r="C13" s="50">
        <f t="shared" si="0"/>
        <v>64376</v>
      </c>
      <c r="D13" s="47"/>
      <c r="E13" s="47"/>
      <c r="F13" s="47"/>
      <c r="G13" s="47"/>
      <c r="H13" s="47"/>
      <c r="I13" s="47"/>
      <c r="J13" s="47"/>
      <c r="K13" s="47"/>
      <c r="L13" s="47"/>
    </row>
    <row r="14" spans="1:12" x14ac:dyDescent="0.25">
      <c r="A14" s="48">
        <v>9</v>
      </c>
      <c r="B14" s="49">
        <v>72333</v>
      </c>
      <c r="C14" s="50">
        <f t="shared" si="0"/>
        <v>69804.399999999994</v>
      </c>
      <c r="D14" s="47"/>
      <c r="E14" s="47"/>
      <c r="F14" s="47"/>
      <c r="G14" s="47"/>
      <c r="H14" s="47"/>
      <c r="I14" s="47"/>
      <c r="J14" s="47"/>
      <c r="K14" s="47"/>
      <c r="L14" s="47"/>
    </row>
    <row r="15" spans="1:12" x14ac:dyDescent="0.25">
      <c r="A15" s="38">
        <v>10</v>
      </c>
      <c r="B15" s="55">
        <v>73827</v>
      </c>
      <c r="C15" s="56">
        <f t="shared" si="0"/>
        <v>75232.800000000003</v>
      </c>
      <c r="D15" s="47"/>
      <c r="E15" s="47"/>
      <c r="F15" s="47"/>
      <c r="G15" s="47"/>
      <c r="H15" s="47"/>
      <c r="I15" s="47"/>
      <c r="J15" s="47"/>
      <c r="K15" s="47"/>
      <c r="L15" s="47"/>
    </row>
    <row r="16" spans="1:12" x14ac:dyDescent="0.2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2:12" x14ac:dyDescent="0.25">
      <c r="B17" s="57" t="s">
        <v>86</v>
      </c>
      <c r="C17" s="43">
        <f>SLOPE(B6:B15,A6:A15)</f>
        <v>5428.4</v>
      </c>
      <c r="D17" s="47"/>
      <c r="E17" s="47"/>
      <c r="F17" s="47"/>
      <c r="G17" s="47"/>
      <c r="H17" s="47"/>
      <c r="I17" s="47"/>
      <c r="J17" s="47"/>
      <c r="K17" s="47"/>
      <c r="L17" s="47"/>
    </row>
    <row r="18" spans="2:12" x14ac:dyDescent="0.25">
      <c r="B18" s="58" t="s">
        <v>87</v>
      </c>
      <c r="C18" s="55">
        <f>INTERCEPT(B6:B15,A6:A15)</f>
        <v>20948.800000000003</v>
      </c>
      <c r="D18" s="47"/>
      <c r="E18" s="47"/>
      <c r="F18" s="47"/>
      <c r="G18" s="47"/>
      <c r="H18" s="47"/>
      <c r="I18" s="47"/>
      <c r="J18" s="47"/>
      <c r="K18" s="47"/>
      <c r="L18" s="47"/>
    </row>
  </sheetData>
  <phoneticPr fontId="2" type="noConversion"/>
  <pageMargins left="0.7" right="0.7" top="0.78740157499999996" bottom="0.78740157499999996" header="0.3" footer="0.3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zoomScaleNormal="100" workbookViewId="0">
      <selection activeCell="E14" sqref="E14"/>
    </sheetView>
  </sheetViews>
  <sheetFormatPr defaultColWidth="11.42578125" defaultRowHeight="12.75" x14ac:dyDescent="0.2"/>
  <cols>
    <col min="1" max="1" width="6.28515625" customWidth="1"/>
    <col min="2" max="2" width="7" customWidth="1"/>
    <col min="3" max="3" width="8" customWidth="1"/>
    <col min="4" max="4" width="5.28515625" customWidth="1"/>
    <col min="5" max="5" width="15.140625" customWidth="1"/>
    <col min="6" max="6" width="11.7109375" customWidth="1"/>
    <col min="7" max="7" width="12.140625" customWidth="1"/>
    <col min="8" max="9" width="10.28515625" customWidth="1"/>
    <col min="10" max="10" width="13.7109375" customWidth="1"/>
    <col min="11" max="12" width="12.5703125" customWidth="1"/>
  </cols>
  <sheetData>
    <row r="1" spans="1:17" x14ac:dyDescent="0.2">
      <c r="A1" s="7" t="s">
        <v>88</v>
      </c>
      <c r="E1" s="23" t="s">
        <v>112</v>
      </c>
      <c r="N1" s="17"/>
      <c r="O1" s="17"/>
      <c r="P1" s="17"/>
      <c r="Q1" s="17"/>
    </row>
    <row r="2" spans="1:17" ht="13.5" thickBot="1" x14ac:dyDescent="0.25">
      <c r="N2" s="17"/>
      <c r="O2" s="17"/>
      <c r="P2" s="17"/>
      <c r="Q2" s="17"/>
    </row>
    <row r="3" spans="1:17" x14ac:dyDescent="0.2">
      <c r="B3" s="1" t="s">
        <v>15</v>
      </c>
      <c r="C3" s="1" t="s">
        <v>14</v>
      </c>
      <c r="E3" s="11" t="s">
        <v>65</v>
      </c>
      <c r="F3" s="11"/>
      <c r="N3" s="17"/>
      <c r="O3" s="17"/>
      <c r="P3" s="17"/>
      <c r="Q3" s="17"/>
    </row>
    <row r="4" spans="1:17" x14ac:dyDescent="0.2">
      <c r="A4">
        <v>1</v>
      </c>
      <c r="B4" s="73">
        <v>209</v>
      </c>
      <c r="C4">
        <v>132</v>
      </c>
      <c r="E4" s="84" t="s">
        <v>66</v>
      </c>
      <c r="F4" s="8">
        <v>0.79413532461157244</v>
      </c>
      <c r="N4" s="17"/>
      <c r="O4" s="17"/>
      <c r="P4" s="17"/>
      <c r="Q4" s="17"/>
    </row>
    <row r="5" spans="1:17" x14ac:dyDescent="0.2">
      <c r="A5">
        <v>2</v>
      </c>
      <c r="B5" s="73">
        <v>215</v>
      </c>
      <c r="C5">
        <v>133</v>
      </c>
      <c r="E5" s="8" t="s">
        <v>0</v>
      </c>
      <c r="F5" s="8">
        <v>0.63065091379592753</v>
      </c>
      <c r="N5" s="17"/>
      <c r="O5" s="17"/>
      <c r="P5" s="17"/>
      <c r="Q5" s="17"/>
    </row>
    <row r="6" spans="1:17" x14ac:dyDescent="0.2">
      <c r="A6">
        <v>3</v>
      </c>
      <c r="B6" s="73">
        <v>216</v>
      </c>
      <c r="C6">
        <v>136</v>
      </c>
      <c r="E6" s="84" t="s">
        <v>67</v>
      </c>
      <c r="F6" s="8">
        <v>0.59371600517552026</v>
      </c>
      <c r="N6" s="17"/>
      <c r="O6" s="17"/>
      <c r="P6" s="17"/>
      <c r="Q6" s="17"/>
    </row>
    <row r="7" spans="1:17" x14ac:dyDescent="0.2">
      <c r="A7">
        <v>4</v>
      </c>
      <c r="B7" s="73">
        <v>210</v>
      </c>
      <c r="C7">
        <v>139</v>
      </c>
      <c r="E7" s="84" t="s">
        <v>68</v>
      </c>
      <c r="F7" s="8">
        <v>3.7508828661161182</v>
      </c>
      <c r="N7" s="17"/>
      <c r="O7" s="17"/>
      <c r="P7" s="17"/>
      <c r="Q7" s="17"/>
    </row>
    <row r="8" spans="1:17" ht="13.5" thickBot="1" x14ac:dyDescent="0.25">
      <c r="A8">
        <v>5</v>
      </c>
      <c r="B8" s="73">
        <v>218</v>
      </c>
      <c r="C8">
        <v>143</v>
      </c>
      <c r="E8" s="85" t="s">
        <v>69</v>
      </c>
      <c r="F8" s="9">
        <v>12</v>
      </c>
      <c r="N8" s="17"/>
      <c r="O8" s="17"/>
      <c r="P8" s="17"/>
      <c r="Q8" s="17"/>
    </row>
    <row r="9" spans="1:17" x14ac:dyDescent="0.2">
      <c r="A9">
        <v>6</v>
      </c>
      <c r="B9" s="74">
        <v>219</v>
      </c>
      <c r="C9">
        <v>145</v>
      </c>
      <c r="N9" s="17"/>
      <c r="O9" s="17"/>
      <c r="P9" s="17"/>
      <c r="Q9" s="17"/>
    </row>
    <row r="10" spans="1:17" ht="13.5" thickBot="1" x14ac:dyDescent="0.25">
      <c r="A10">
        <v>7</v>
      </c>
      <c r="B10" s="74">
        <v>213</v>
      </c>
      <c r="C10">
        <v>147</v>
      </c>
      <c r="E10" t="s">
        <v>1</v>
      </c>
      <c r="N10" s="17"/>
      <c r="O10" s="17"/>
      <c r="P10" s="17"/>
      <c r="Q10" s="17"/>
    </row>
    <row r="11" spans="1:17" x14ac:dyDescent="0.2">
      <c r="A11">
        <v>8</v>
      </c>
      <c r="B11" s="73">
        <v>221</v>
      </c>
      <c r="C11">
        <v>148</v>
      </c>
      <c r="E11" s="10"/>
      <c r="F11" s="10" t="s">
        <v>4</v>
      </c>
      <c r="G11" s="10" t="s">
        <v>5</v>
      </c>
      <c r="H11" s="10" t="s">
        <v>6</v>
      </c>
      <c r="I11" s="10" t="s">
        <v>7</v>
      </c>
      <c r="J11" s="10" t="s">
        <v>8</v>
      </c>
      <c r="N11" s="17"/>
      <c r="O11" s="17"/>
      <c r="P11" s="17"/>
      <c r="Q11" s="17"/>
    </row>
    <row r="12" spans="1:17" x14ac:dyDescent="0.2">
      <c r="A12">
        <v>9</v>
      </c>
      <c r="B12" s="73">
        <v>225</v>
      </c>
      <c r="C12">
        <v>150</v>
      </c>
      <c r="E12" s="84" t="s">
        <v>70</v>
      </c>
      <c r="F12" s="8">
        <v>1</v>
      </c>
      <c r="G12" s="8">
        <v>240.22544391343209</v>
      </c>
      <c r="H12" s="8">
        <v>240.22544391343209</v>
      </c>
      <c r="I12" s="8">
        <v>17.074657481282642</v>
      </c>
      <c r="J12" s="8">
        <v>2.0371902834082035E-3</v>
      </c>
      <c r="N12" s="17"/>
      <c r="O12" s="17"/>
      <c r="P12" s="17"/>
      <c r="Q12" s="17"/>
    </row>
    <row r="13" spans="1:17" x14ac:dyDescent="0.2">
      <c r="A13">
        <v>10</v>
      </c>
      <c r="B13" s="73">
        <v>221</v>
      </c>
      <c r="C13">
        <v>153</v>
      </c>
      <c r="E13" s="8" t="s">
        <v>2</v>
      </c>
      <c r="F13" s="8">
        <v>10</v>
      </c>
      <c r="G13" s="8">
        <v>140.69122275323465</v>
      </c>
      <c r="H13" s="8">
        <v>14.069122275323465</v>
      </c>
      <c r="I13" s="8"/>
      <c r="J13" s="8"/>
      <c r="N13" s="17"/>
      <c r="O13" s="17"/>
      <c r="P13" s="17"/>
      <c r="Q13" s="17"/>
    </row>
    <row r="14" spans="1:17" ht="13.5" thickBot="1" x14ac:dyDescent="0.25">
      <c r="A14">
        <v>11</v>
      </c>
      <c r="B14" s="73">
        <v>221</v>
      </c>
      <c r="C14">
        <v>154</v>
      </c>
      <c r="E14" s="9" t="s">
        <v>3</v>
      </c>
      <c r="F14" s="9">
        <v>11</v>
      </c>
      <c r="G14" s="9">
        <v>380.91666666666674</v>
      </c>
      <c r="H14" s="9"/>
      <c r="I14" s="9"/>
      <c r="J14" s="9"/>
      <c r="N14" s="17"/>
      <c r="O14" s="17"/>
      <c r="P14" s="17"/>
      <c r="Q14" s="17"/>
    </row>
    <row r="15" spans="1:17" ht="13.5" thickBot="1" x14ac:dyDescent="0.25">
      <c r="A15">
        <v>12</v>
      </c>
      <c r="B15" s="74">
        <v>229</v>
      </c>
      <c r="C15">
        <v>155</v>
      </c>
      <c r="N15" s="17"/>
      <c r="O15" s="17"/>
      <c r="P15" s="17"/>
      <c r="Q15" s="17"/>
    </row>
    <row r="16" spans="1:17" x14ac:dyDescent="0.2">
      <c r="E16" s="10"/>
      <c r="F16" s="10" t="s">
        <v>72</v>
      </c>
      <c r="G16" s="10" t="s">
        <v>68</v>
      </c>
      <c r="H16" s="10" t="s">
        <v>9</v>
      </c>
      <c r="I16" s="10" t="s">
        <v>73</v>
      </c>
      <c r="J16" s="10" t="s">
        <v>10</v>
      </c>
      <c r="K16" s="10" t="s">
        <v>11</v>
      </c>
      <c r="L16" s="10" t="s">
        <v>74</v>
      </c>
      <c r="M16" s="10" t="s">
        <v>12</v>
      </c>
      <c r="N16" s="72"/>
      <c r="O16" s="72"/>
      <c r="P16" s="72"/>
      <c r="Q16" s="17"/>
    </row>
    <row r="17" spans="5:17" x14ac:dyDescent="0.2">
      <c r="E17" s="84" t="s">
        <v>71</v>
      </c>
      <c r="F17" s="8">
        <v>134.27252593542369</v>
      </c>
      <c r="G17" s="8">
        <v>20.31150029773929</v>
      </c>
      <c r="H17" s="8">
        <v>6.6106650895881129</v>
      </c>
      <c r="I17" s="8">
        <v>5.9974093106573197E-5</v>
      </c>
      <c r="J17" s="8">
        <v>89.015683174086192</v>
      </c>
      <c r="K17" s="8">
        <v>179.5293686967612</v>
      </c>
      <c r="L17" s="8">
        <v>89.015683174086192</v>
      </c>
      <c r="M17" s="8">
        <v>179.5293686967612</v>
      </c>
      <c r="N17" s="8"/>
      <c r="O17" s="8"/>
      <c r="P17" s="8"/>
      <c r="Q17" s="17"/>
    </row>
    <row r="18" spans="5:17" ht="13.5" thickBot="1" x14ac:dyDescent="0.25">
      <c r="E18" s="9" t="s">
        <v>13</v>
      </c>
      <c r="F18" s="9">
        <v>0.57967129036018206</v>
      </c>
      <c r="G18" s="9">
        <v>0.14028324107424459</v>
      </c>
      <c r="H18" s="9">
        <v>4.1321492568979954</v>
      </c>
      <c r="I18" s="9">
        <v>2.0371902834082E-3</v>
      </c>
      <c r="J18" s="9">
        <v>0.2671007519812657</v>
      </c>
      <c r="K18" s="9">
        <v>0.89224182873909841</v>
      </c>
      <c r="L18" s="9">
        <v>0.2671007519812657</v>
      </c>
      <c r="M18" s="9">
        <v>0.89224182873909841</v>
      </c>
      <c r="N18" s="8"/>
      <c r="O18" s="8"/>
      <c r="P18" s="8"/>
      <c r="Q18" s="17"/>
    </row>
    <row r="19" spans="5:17" x14ac:dyDescent="0.2">
      <c r="N19" s="17"/>
      <c r="O19" s="17"/>
      <c r="P19" s="17"/>
      <c r="Q19" s="17"/>
    </row>
    <row r="20" spans="5:17" x14ac:dyDescent="0.2">
      <c r="N20" s="17"/>
      <c r="O20" s="17"/>
      <c r="P20" s="17"/>
      <c r="Q20" s="17"/>
    </row>
    <row r="21" spans="5:17" x14ac:dyDescent="0.2">
      <c r="N21" s="17"/>
      <c r="O21" s="17"/>
      <c r="P21" s="17"/>
      <c r="Q21" s="17"/>
    </row>
    <row r="22" spans="5:17" x14ac:dyDescent="0.2"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5:17" x14ac:dyDescent="0.2"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5:17" x14ac:dyDescent="0.2"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5:17" x14ac:dyDescent="0.2"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5:17" x14ac:dyDescent="0.2"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5:17" x14ac:dyDescent="0.2"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5:17" x14ac:dyDescent="0.2"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5:17" x14ac:dyDescent="0.2"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5:17" x14ac:dyDescent="0.2"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5:17" x14ac:dyDescent="0.2"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5:17" x14ac:dyDescent="0.2"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5:17" x14ac:dyDescent="0.2"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5:17" x14ac:dyDescent="0.2"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5:17" x14ac:dyDescent="0.2"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5:17" x14ac:dyDescent="0.2"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5:17" x14ac:dyDescent="0.2"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5:17" x14ac:dyDescent="0.2"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5:17" x14ac:dyDescent="0.2"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B1" workbookViewId="0">
      <selection activeCell="G17" sqref="G17"/>
    </sheetView>
  </sheetViews>
  <sheetFormatPr defaultColWidth="11.42578125" defaultRowHeight="12.75" x14ac:dyDescent="0.2"/>
  <cols>
    <col min="1" max="1" width="13.7109375" customWidth="1"/>
    <col min="2" max="2" width="15.7109375" customWidth="1"/>
    <col min="3" max="3" width="14.85546875" customWidth="1"/>
    <col min="4" max="4" width="17.42578125" customWidth="1"/>
    <col min="5" max="5" width="16.140625" customWidth="1"/>
    <col min="6" max="6" width="2.85546875" customWidth="1"/>
  </cols>
  <sheetData>
    <row r="1" spans="1:15" x14ac:dyDescent="0.2">
      <c r="A1" s="7" t="s">
        <v>89</v>
      </c>
      <c r="G1" s="23" t="s">
        <v>112</v>
      </c>
    </row>
    <row r="2" spans="1:15" ht="13.5" thickBot="1" x14ac:dyDescent="0.25"/>
    <row r="3" spans="1:15" x14ac:dyDescent="0.2">
      <c r="B3" s="23" t="s">
        <v>91</v>
      </c>
      <c r="C3" s="23" t="s">
        <v>93</v>
      </c>
      <c r="D3" s="23" t="s">
        <v>94</v>
      </c>
      <c r="E3" s="23" t="s">
        <v>96</v>
      </c>
      <c r="G3" s="11" t="s">
        <v>65</v>
      </c>
      <c r="H3" s="11"/>
    </row>
    <row r="4" spans="1:15" ht="17.25" x14ac:dyDescent="0.25">
      <c r="B4" s="23" t="s">
        <v>92</v>
      </c>
      <c r="C4" t="s">
        <v>34</v>
      </c>
      <c r="D4" s="23" t="s">
        <v>95</v>
      </c>
      <c r="E4" s="23" t="s">
        <v>97</v>
      </c>
      <c r="G4" s="84" t="s">
        <v>66</v>
      </c>
      <c r="H4" s="8">
        <v>0.39913237054356931</v>
      </c>
    </row>
    <row r="5" spans="1:15" ht="18" x14ac:dyDescent="0.35">
      <c r="A5" s="23" t="s">
        <v>90</v>
      </c>
      <c r="B5" s="61" t="s">
        <v>15</v>
      </c>
      <c r="C5" s="2" t="s">
        <v>35</v>
      </c>
      <c r="D5" s="2" t="s">
        <v>36</v>
      </c>
      <c r="E5" s="2" t="s">
        <v>37</v>
      </c>
      <c r="G5" s="8" t="s">
        <v>0</v>
      </c>
      <c r="H5" s="8">
        <v>0.1593066492157291</v>
      </c>
    </row>
    <row r="6" spans="1:15" x14ac:dyDescent="0.2">
      <c r="A6">
        <v>1</v>
      </c>
      <c r="B6">
        <v>312</v>
      </c>
      <c r="C6">
        <v>15</v>
      </c>
      <c r="D6">
        <v>125</v>
      </c>
      <c r="E6">
        <v>97</v>
      </c>
      <c r="G6" s="84" t="s">
        <v>67</v>
      </c>
      <c r="H6" s="8">
        <v>-6.9973355543617513E-2</v>
      </c>
    </row>
    <row r="7" spans="1:15" x14ac:dyDescent="0.2">
      <c r="A7">
        <v>2</v>
      </c>
      <c r="B7">
        <v>451</v>
      </c>
      <c r="C7">
        <v>22</v>
      </c>
      <c r="D7">
        <v>72</v>
      </c>
      <c r="E7">
        <v>198</v>
      </c>
      <c r="G7" s="84" t="s">
        <v>68</v>
      </c>
      <c r="H7" s="8">
        <v>91.604159769489755</v>
      </c>
    </row>
    <row r="8" spans="1:15" ht="13.5" thickBot="1" x14ac:dyDescent="0.25">
      <c r="A8">
        <v>3</v>
      </c>
      <c r="B8">
        <v>472</v>
      </c>
      <c r="C8">
        <v>18</v>
      </c>
      <c r="D8">
        <v>93</v>
      </c>
      <c r="E8">
        <v>177</v>
      </c>
      <c r="G8" s="85" t="s">
        <v>69</v>
      </c>
      <c r="H8" s="9">
        <v>15</v>
      </c>
    </row>
    <row r="9" spans="1:15" x14ac:dyDescent="0.2">
      <c r="A9">
        <v>4</v>
      </c>
      <c r="B9">
        <v>377</v>
      </c>
      <c r="C9">
        <v>15</v>
      </c>
      <c r="D9">
        <v>85</v>
      </c>
      <c r="E9">
        <v>99</v>
      </c>
    </row>
    <row r="10" spans="1:15" ht="13.5" thickBot="1" x14ac:dyDescent="0.25">
      <c r="A10">
        <v>5</v>
      </c>
      <c r="B10">
        <v>283</v>
      </c>
      <c r="C10">
        <v>16</v>
      </c>
      <c r="D10">
        <v>97</v>
      </c>
      <c r="E10">
        <v>163</v>
      </c>
      <c r="G10" t="s">
        <v>1</v>
      </c>
    </row>
    <row r="11" spans="1:15" x14ac:dyDescent="0.2">
      <c r="A11">
        <v>6</v>
      </c>
      <c r="B11">
        <v>197</v>
      </c>
      <c r="C11">
        <v>17</v>
      </c>
      <c r="D11">
        <v>118</v>
      </c>
      <c r="E11">
        <v>72</v>
      </c>
      <c r="G11" s="10"/>
      <c r="H11" s="10" t="s">
        <v>4</v>
      </c>
      <c r="I11" s="10" t="s">
        <v>5</v>
      </c>
      <c r="J11" s="10" t="s">
        <v>6</v>
      </c>
      <c r="K11" s="10" t="s">
        <v>7</v>
      </c>
      <c r="L11" s="10" t="s">
        <v>8</v>
      </c>
    </row>
    <row r="12" spans="1:15" x14ac:dyDescent="0.2">
      <c r="A12">
        <v>7</v>
      </c>
      <c r="B12">
        <v>238</v>
      </c>
      <c r="C12">
        <v>27</v>
      </c>
      <c r="D12">
        <v>55</v>
      </c>
      <c r="E12">
        <v>212</v>
      </c>
      <c r="G12" s="84" t="s">
        <v>70</v>
      </c>
      <c r="H12" s="8">
        <v>3</v>
      </c>
      <c r="I12" s="8">
        <v>17491.190375517064</v>
      </c>
      <c r="J12" s="8">
        <v>5830.3967918390217</v>
      </c>
      <c r="K12" s="8">
        <v>0.69481265661581837</v>
      </c>
      <c r="L12" s="8">
        <v>0.57423826655273769</v>
      </c>
    </row>
    <row r="13" spans="1:15" x14ac:dyDescent="0.2">
      <c r="A13">
        <v>8</v>
      </c>
      <c r="B13">
        <v>373</v>
      </c>
      <c r="C13">
        <v>18</v>
      </c>
      <c r="D13">
        <v>69</v>
      </c>
      <c r="E13">
        <v>179</v>
      </c>
      <c r="G13" s="8" t="s">
        <v>2</v>
      </c>
      <c r="H13" s="8">
        <v>11</v>
      </c>
      <c r="I13" s="8">
        <v>92304.542957816244</v>
      </c>
      <c r="J13" s="8">
        <v>8391.3220870742043</v>
      </c>
      <c r="K13" s="8"/>
      <c r="L13" s="8"/>
    </row>
    <row r="14" spans="1:15" ht="13.5" thickBot="1" x14ac:dyDescent="0.25">
      <c r="A14">
        <v>9</v>
      </c>
      <c r="B14">
        <v>430</v>
      </c>
      <c r="C14">
        <v>19</v>
      </c>
      <c r="D14">
        <v>58</v>
      </c>
      <c r="E14">
        <v>203</v>
      </c>
      <c r="G14" s="9" t="s">
        <v>3</v>
      </c>
      <c r="H14" s="9">
        <v>14</v>
      </c>
      <c r="I14" s="9">
        <v>109795.73333333331</v>
      </c>
      <c r="J14" s="9"/>
      <c r="K14" s="9"/>
      <c r="L14" s="9"/>
    </row>
    <row r="15" spans="1:15" ht="13.5" thickBot="1" x14ac:dyDescent="0.25">
      <c r="A15">
        <v>10</v>
      </c>
      <c r="B15">
        <v>386</v>
      </c>
      <c r="C15">
        <v>19</v>
      </c>
      <c r="D15">
        <v>62</v>
      </c>
      <c r="E15">
        <v>135</v>
      </c>
    </row>
    <row r="16" spans="1:15" x14ac:dyDescent="0.2">
      <c r="A16">
        <v>11</v>
      </c>
      <c r="B16">
        <v>452</v>
      </c>
      <c r="C16">
        <v>23</v>
      </c>
      <c r="D16">
        <v>70</v>
      </c>
      <c r="E16">
        <v>107</v>
      </c>
      <c r="G16" s="10"/>
      <c r="H16" s="10" t="s">
        <v>72</v>
      </c>
      <c r="I16" s="10" t="s">
        <v>68</v>
      </c>
      <c r="J16" s="10" t="s">
        <v>9</v>
      </c>
      <c r="K16" s="10" t="s">
        <v>73</v>
      </c>
      <c r="L16" s="10" t="s">
        <v>10</v>
      </c>
      <c r="M16" s="10" t="s">
        <v>11</v>
      </c>
      <c r="N16" s="10" t="s">
        <v>74</v>
      </c>
      <c r="O16" s="10" t="s">
        <v>12</v>
      </c>
    </row>
    <row r="17" spans="1:15" x14ac:dyDescent="0.2">
      <c r="A17">
        <v>12</v>
      </c>
      <c r="B17">
        <v>269</v>
      </c>
      <c r="C17">
        <v>28</v>
      </c>
      <c r="D17">
        <v>32</v>
      </c>
      <c r="E17">
        <v>253</v>
      </c>
      <c r="G17" s="84" t="s">
        <v>71</v>
      </c>
      <c r="H17" s="8">
        <v>787.41328546171974</v>
      </c>
      <c r="I17" s="8">
        <v>312.43574998724444</v>
      </c>
      <c r="J17" s="8">
        <v>2.520240675063167</v>
      </c>
      <c r="K17" s="8">
        <v>2.8463329799858342E-2</v>
      </c>
      <c r="L17" s="8">
        <v>99.746836685666779</v>
      </c>
      <c r="M17" s="8">
        <v>1475.0797342377728</v>
      </c>
      <c r="N17" s="8">
        <v>99.746836685666779</v>
      </c>
      <c r="O17" s="8">
        <v>1475.0797342377728</v>
      </c>
    </row>
    <row r="18" spans="1:15" x14ac:dyDescent="0.2">
      <c r="A18">
        <v>13</v>
      </c>
      <c r="B18">
        <v>243</v>
      </c>
      <c r="C18">
        <v>25</v>
      </c>
      <c r="D18">
        <v>39</v>
      </c>
      <c r="E18">
        <v>228</v>
      </c>
      <c r="G18" s="8" t="s">
        <v>13</v>
      </c>
      <c r="H18" s="8">
        <v>-11.932275839110838</v>
      </c>
      <c r="I18" s="8">
        <v>9.3007228177264221</v>
      </c>
      <c r="J18" s="8">
        <v>-1.2829406996592663</v>
      </c>
      <c r="K18" s="8">
        <v>0.22588524102645202</v>
      </c>
      <c r="L18" s="8">
        <v>-32.403028726312286</v>
      </c>
      <c r="M18" s="8">
        <v>8.5384770480906091</v>
      </c>
      <c r="N18" s="8">
        <v>-32.403028726312286</v>
      </c>
      <c r="O18" s="8">
        <v>8.5384770480906091</v>
      </c>
    </row>
    <row r="19" spans="1:15" x14ac:dyDescent="0.2">
      <c r="A19">
        <v>14</v>
      </c>
      <c r="B19">
        <v>398</v>
      </c>
      <c r="C19">
        <v>16</v>
      </c>
      <c r="D19">
        <v>74</v>
      </c>
      <c r="E19">
        <v>133</v>
      </c>
      <c r="G19" s="8" t="s">
        <v>29</v>
      </c>
      <c r="H19" s="8">
        <v>-2.0899630658453723</v>
      </c>
      <c r="I19" s="8">
        <v>1.7410006636831881</v>
      </c>
      <c r="J19" s="8">
        <v>-1.2004378340809669</v>
      </c>
      <c r="K19" s="8">
        <v>0.25518308397165967</v>
      </c>
      <c r="L19" s="8">
        <v>-5.9218796879369462</v>
      </c>
      <c r="M19" s="8">
        <v>1.7419535562462019</v>
      </c>
      <c r="N19" s="8">
        <v>-5.9218796879369462</v>
      </c>
      <c r="O19" s="8">
        <v>1.7419535562462019</v>
      </c>
    </row>
    <row r="20" spans="1:15" ht="13.5" thickBot="1" x14ac:dyDescent="0.25">
      <c r="A20">
        <v>15</v>
      </c>
      <c r="B20">
        <v>407</v>
      </c>
      <c r="C20">
        <v>23</v>
      </c>
      <c r="D20">
        <v>63</v>
      </c>
      <c r="E20">
        <v>142</v>
      </c>
      <c r="G20" s="9" t="s">
        <v>38</v>
      </c>
      <c r="H20" s="9">
        <v>-0.25335501465111748</v>
      </c>
      <c r="I20" s="9">
        <v>0.72521420387242952</v>
      </c>
      <c r="J20" s="9">
        <v>-0.34935197531746703</v>
      </c>
      <c r="K20" s="9">
        <v>0.73342123656601887</v>
      </c>
      <c r="L20" s="9">
        <v>-1.8495407142686111</v>
      </c>
      <c r="M20" s="9">
        <v>1.3428306849663763</v>
      </c>
      <c r="N20" s="9">
        <v>-1.8495407142686111</v>
      </c>
      <c r="O20" s="9">
        <v>1.3428306849663763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18" sqref="F18"/>
    </sheetView>
  </sheetViews>
  <sheetFormatPr defaultColWidth="11.42578125" defaultRowHeight="12.75" x14ac:dyDescent="0.2"/>
  <cols>
    <col min="1" max="1" width="8.140625" customWidth="1"/>
    <col min="2" max="2" width="13.7109375" customWidth="1"/>
    <col min="3" max="3" width="12.42578125" customWidth="1"/>
    <col min="4" max="4" width="12.140625" customWidth="1"/>
    <col min="5" max="5" width="5" customWidth="1"/>
    <col min="6" max="6" width="15" customWidth="1"/>
    <col min="7" max="7" width="12.28515625" customWidth="1"/>
    <col min="8" max="8" width="12.140625" customWidth="1"/>
    <col min="11" max="11" width="13.42578125" customWidth="1"/>
    <col min="12" max="12" width="13.7109375" customWidth="1"/>
  </cols>
  <sheetData>
    <row r="1" spans="1:14" x14ac:dyDescent="0.2">
      <c r="A1" s="7" t="s">
        <v>98</v>
      </c>
      <c r="F1" s="23" t="s">
        <v>112</v>
      </c>
    </row>
    <row r="2" spans="1:14" ht="13.5" thickBot="1" x14ac:dyDescent="0.25"/>
    <row r="3" spans="1:14" x14ac:dyDescent="0.2">
      <c r="B3" s="23" t="s">
        <v>99</v>
      </c>
      <c r="C3" s="23" t="s">
        <v>101</v>
      </c>
      <c r="D3" t="s">
        <v>39</v>
      </c>
      <c r="F3" s="11" t="s">
        <v>65</v>
      </c>
      <c r="G3" s="11"/>
    </row>
    <row r="4" spans="1:14" x14ac:dyDescent="0.2">
      <c r="B4" s="23" t="s">
        <v>100</v>
      </c>
      <c r="C4" t="s">
        <v>40</v>
      </c>
      <c r="D4" t="s">
        <v>41</v>
      </c>
      <c r="F4" s="84" t="s">
        <v>66</v>
      </c>
      <c r="G4" s="8">
        <v>0.91468666582862623</v>
      </c>
    </row>
    <row r="5" spans="1:14" ht="18" x14ac:dyDescent="0.35">
      <c r="A5" t="s">
        <v>42</v>
      </c>
      <c r="B5" s="61" t="s">
        <v>15</v>
      </c>
      <c r="C5" s="2" t="s">
        <v>35</v>
      </c>
      <c r="D5" s="2" t="s">
        <v>36</v>
      </c>
      <c r="F5" s="8" t="s">
        <v>0</v>
      </c>
      <c r="G5" s="8">
        <v>0.83665169664468886</v>
      </c>
    </row>
    <row r="6" spans="1:14" x14ac:dyDescent="0.2">
      <c r="A6">
        <v>1</v>
      </c>
      <c r="B6">
        <v>0.56100000000000005</v>
      </c>
      <c r="C6">
        <v>850</v>
      </c>
      <c r="D6">
        <v>95</v>
      </c>
      <c r="F6" s="84" t="s">
        <v>67</v>
      </c>
      <c r="G6" s="8">
        <v>0.81487192286398069</v>
      </c>
    </row>
    <row r="7" spans="1:14" x14ac:dyDescent="0.2">
      <c r="A7">
        <v>2</v>
      </c>
      <c r="B7">
        <v>0.94299999999999995</v>
      </c>
      <c r="C7">
        <v>1250</v>
      </c>
      <c r="D7">
        <v>115</v>
      </c>
      <c r="F7" s="84" t="s">
        <v>68</v>
      </c>
      <c r="G7" s="8">
        <v>6.7212945459884432E-2</v>
      </c>
    </row>
    <row r="8" spans="1:14" ht="13.5" thickBot="1" x14ac:dyDescent="0.25">
      <c r="A8">
        <v>3</v>
      </c>
      <c r="B8">
        <v>0.70299999999999996</v>
      </c>
      <c r="C8">
        <v>950</v>
      </c>
      <c r="D8">
        <v>220</v>
      </c>
      <c r="F8" s="85" t="s">
        <v>69</v>
      </c>
      <c r="G8" s="9">
        <v>18</v>
      </c>
    </row>
    <row r="9" spans="1:14" x14ac:dyDescent="0.2">
      <c r="A9">
        <v>4</v>
      </c>
      <c r="B9">
        <v>0.91800000000000004</v>
      </c>
      <c r="C9">
        <v>1530</v>
      </c>
      <c r="D9">
        <v>180</v>
      </c>
    </row>
    <row r="10" spans="1:14" ht="13.5" thickBot="1" x14ac:dyDescent="0.25">
      <c r="A10">
        <v>5</v>
      </c>
      <c r="B10">
        <v>0.49</v>
      </c>
      <c r="C10">
        <v>590</v>
      </c>
      <c r="D10">
        <v>72</v>
      </c>
      <c r="F10" t="s">
        <v>1</v>
      </c>
    </row>
    <row r="11" spans="1:14" x14ac:dyDescent="0.2">
      <c r="A11">
        <v>6</v>
      </c>
      <c r="B11">
        <v>0.52400000000000002</v>
      </c>
      <c r="C11">
        <v>720</v>
      </c>
      <c r="D11">
        <v>110</v>
      </c>
      <c r="F11" s="10"/>
      <c r="G11" s="10" t="s">
        <v>4</v>
      </c>
      <c r="H11" s="10" t="s">
        <v>5</v>
      </c>
      <c r="I11" s="10" t="s">
        <v>6</v>
      </c>
      <c r="J11" s="10" t="s">
        <v>7</v>
      </c>
      <c r="K11" s="10" t="s">
        <v>8</v>
      </c>
    </row>
    <row r="12" spans="1:14" x14ac:dyDescent="0.2">
      <c r="A12">
        <v>7</v>
      </c>
      <c r="B12">
        <v>0.69799999999999995</v>
      </c>
      <c r="C12">
        <v>880</v>
      </c>
      <c r="D12">
        <v>210</v>
      </c>
      <c r="F12" s="84" t="s">
        <v>70</v>
      </c>
      <c r="G12" s="8">
        <v>2</v>
      </c>
      <c r="H12" s="8">
        <v>0.34707807721687678</v>
      </c>
      <c r="I12" s="8">
        <v>0.17353903860843839</v>
      </c>
      <c r="J12" s="8">
        <v>38.414159167519415</v>
      </c>
      <c r="K12" s="8">
        <v>1.2541795344443474E-6</v>
      </c>
    </row>
    <row r="13" spans="1:14" x14ac:dyDescent="0.2">
      <c r="A13">
        <v>8</v>
      </c>
      <c r="B13">
        <v>0.92700000000000005</v>
      </c>
      <c r="C13">
        <v>1300</v>
      </c>
      <c r="D13">
        <v>145</v>
      </c>
      <c r="F13" s="8" t="s">
        <v>2</v>
      </c>
      <c r="G13" s="8">
        <v>15</v>
      </c>
      <c r="H13" s="8">
        <v>6.7763700560901002E-2</v>
      </c>
      <c r="I13" s="8">
        <v>4.5175800373934002E-3</v>
      </c>
      <c r="J13" s="8"/>
      <c r="K13" s="8"/>
    </row>
    <row r="14" spans="1:14" ht="13.5" thickBot="1" x14ac:dyDescent="0.25">
      <c r="A14">
        <v>9</v>
      </c>
      <c r="B14">
        <v>0.61799999999999999</v>
      </c>
      <c r="C14">
        <v>670</v>
      </c>
      <c r="D14">
        <v>83</v>
      </c>
      <c r="F14" s="9" t="s">
        <v>3</v>
      </c>
      <c r="G14" s="9">
        <v>17</v>
      </c>
      <c r="H14" s="9">
        <v>0.41484177777777775</v>
      </c>
      <c r="I14" s="9"/>
      <c r="J14" s="9"/>
      <c r="K14" s="9"/>
    </row>
    <row r="15" spans="1:14" ht="13.5" thickBot="1" x14ac:dyDescent="0.25">
      <c r="A15">
        <v>10</v>
      </c>
      <c r="B15">
        <v>0.64900000000000002</v>
      </c>
      <c r="C15">
        <v>830</v>
      </c>
      <c r="D15">
        <v>112</v>
      </c>
    </row>
    <row r="16" spans="1:14" x14ac:dyDescent="0.2">
      <c r="A16">
        <v>11</v>
      </c>
      <c r="B16">
        <v>0.67800000000000005</v>
      </c>
      <c r="C16">
        <v>1120</v>
      </c>
      <c r="D16">
        <v>165</v>
      </c>
      <c r="F16" s="10"/>
      <c r="G16" s="10" t="s">
        <v>72</v>
      </c>
      <c r="H16" s="10" t="s">
        <v>68</v>
      </c>
      <c r="I16" s="10" t="s">
        <v>9</v>
      </c>
      <c r="J16" s="10" t="s">
        <v>73</v>
      </c>
      <c r="K16" s="10" t="s">
        <v>10</v>
      </c>
      <c r="L16" s="10" t="s">
        <v>11</v>
      </c>
      <c r="M16" s="10" t="s">
        <v>74</v>
      </c>
      <c r="N16" s="10" t="s">
        <v>12</v>
      </c>
    </row>
    <row r="17" spans="1:14" x14ac:dyDescent="0.2">
      <c r="A17">
        <v>12</v>
      </c>
      <c r="B17">
        <v>1.002</v>
      </c>
      <c r="C17">
        <v>1710</v>
      </c>
      <c r="D17">
        <v>195</v>
      </c>
      <c r="F17" s="84" t="s">
        <v>71</v>
      </c>
      <c r="G17" s="8">
        <v>0.27183907101440224</v>
      </c>
      <c r="H17" s="8">
        <v>5.809728317191936E-2</v>
      </c>
      <c r="I17" s="8">
        <v>4.6790324120662579</v>
      </c>
      <c r="J17" s="8">
        <v>2.9674956605365394E-4</v>
      </c>
      <c r="K17" s="8">
        <v>0.14800764377358039</v>
      </c>
      <c r="L17" s="8">
        <v>0.3956704982552241</v>
      </c>
      <c r="M17" s="8">
        <v>0.14800764377358039</v>
      </c>
      <c r="N17" s="8">
        <v>0.3956704982552241</v>
      </c>
    </row>
    <row r="18" spans="1:14" x14ac:dyDescent="0.2">
      <c r="A18">
        <v>13</v>
      </c>
      <c r="B18">
        <v>0.71499999999999997</v>
      </c>
      <c r="C18">
        <v>830</v>
      </c>
      <c r="D18">
        <v>137</v>
      </c>
      <c r="F18" s="8" t="s">
        <v>13</v>
      </c>
      <c r="G18" s="8">
        <v>4.5194833108521722E-4</v>
      </c>
      <c r="H18" s="8">
        <v>6.5892328453747299E-5</v>
      </c>
      <c r="I18" s="8">
        <v>6.8588914929976932</v>
      </c>
      <c r="J18" s="8">
        <v>5.4242561019520072E-6</v>
      </c>
      <c r="K18" s="8">
        <v>3.1150215819787018E-4</v>
      </c>
      <c r="L18" s="8">
        <v>5.923945039725642E-4</v>
      </c>
      <c r="M18" s="8">
        <v>3.1150215819787018E-4</v>
      </c>
      <c r="N18" s="8">
        <v>5.923945039725642E-4</v>
      </c>
    </row>
    <row r="19" spans="1:14" ht="13.5" thickBot="1" x14ac:dyDescent="0.25">
      <c r="A19">
        <v>14</v>
      </c>
      <c r="B19">
        <v>0.69199999999999995</v>
      </c>
      <c r="C19">
        <v>770</v>
      </c>
      <c r="D19">
        <v>92</v>
      </c>
      <c r="F19" s="9" t="s">
        <v>29</v>
      </c>
      <c r="G19" s="9">
        <v>-3.799487100023157E-5</v>
      </c>
      <c r="H19" s="9">
        <v>4.4375934895515314E-4</v>
      </c>
      <c r="I19" s="9">
        <v>-8.5620440650302512E-2</v>
      </c>
      <c r="J19" s="9">
        <v>0.93290054547803136</v>
      </c>
      <c r="K19" s="9">
        <v>-9.8384552928255562E-4</v>
      </c>
      <c r="L19" s="9">
        <v>9.0785578728209255E-4</v>
      </c>
      <c r="M19" s="9">
        <v>-9.8384552928255562E-4</v>
      </c>
      <c r="N19" s="9">
        <v>9.0785578728209255E-4</v>
      </c>
    </row>
    <row r="20" spans="1:14" x14ac:dyDescent="0.2">
      <c r="A20">
        <v>15</v>
      </c>
      <c r="B20">
        <v>0.628</v>
      </c>
      <c r="C20">
        <v>920</v>
      </c>
      <c r="D20">
        <v>105</v>
      </c>
    </row>
    <row r="21" spans="1:14" x14ac:dyDescent="0.2">
      <c r="A21">
        <v>16</v>
      </c>
      <c r="B21">
        <v>0.93200000000000005</v>
      </c>
      <c r="C21">
        <v>1350</v>
      </c>
      <c r="D21">
        <v>173</v>
      </c>
    </row>
    <row r="22" spans="1:14" x14ac:dyDescent="0.2">
      <c r="A22">
        <v>17</v>
      </c>
      <c r="B22">
        <v>0.67300000000000004</v>
      </c>
      <c r="C22">
        <v>920</v>
      </c>
      <c r="D22">
        <v>88</v>
      </c>
    </row>
    <row r="23" spans="1:14" x14ac:dyDescent="0.2">
      <c r="A23">
        <v>18</v>
      </c>
      <c r="B23">
        <v>0.84499999999999997</v>
      </c>
      <c r="C23">
        <v>1390</v>
      </c>
      <c r="D23">
        <v>185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G16" sqref="G16"/>
    </sheetView>
  </sheetViews>
  <sheetFormatPr defaultColWidth="11.42578125" defaultRowHeight="12.75" x14ac:dyDescent="0.2"/>
  <cols>
    <col min="1" max="1" width="9.28515625" customWidth="1"/>
    <col min="2" max="2" width="7.140625" customWidth="1"/>
    <col min="3" max="3" width="7.5703125" customWidth="1"/>
    <col min="4" max="4" width="7.28515625" customWidth="1"/>
    <col min="5" max="5" width="4.28515625" customWidth="1"/>
  </cols>
  <sheetData>
    <row r="1" spans="1:14" x14ac:dyDescent="0.2">
      <c r="A1" s="7" t="s">
        <v>102</v>
      </c>
      <c r="F1" s="23" t="s">
        <v>112</v>
      </c>
    </row>
    <row r="2" spans="1:14" ht="13.5" thickBot="1" x14ac:dyDescent="0.25"/>
    <row r="3" spans="1:14" ht="18" x14ac:dyDescent="0.35">
      <c r="A3" s="61" t="s">
        <v>43</v>
      </c>
      <c r="B3" s="2" t="s">
        <v>44</v>
      </c>
      <c r="C3" s="2" t="s">
        <v>45</v>
      </c>
      <c r="D3" s="2" t="s">
        <v>46</v>
      </c>
      <c r="F3" s="11" t="s">
        <v>65</v>
      </c>
      <c r="G3" s="11"/>
    </row>
    <row r="4" spans="1:14" x14ac:dyDescent="0.2">
      <c r="A4">
        <v>36.700000000000003</v>
      </c>
      <c r="B4" s="4">
        <v>2.2000000000000002</v>
      </c>
      <c r="C4" s="3">
        <v>92</v>
      </c>
      <c r="D4">
        <v>245</v>
      </c>
      <c r="F4" s="84" t="s">
        <v>66</v>
      </c>
      <c r="G4" s="8">
        <v>0.9981958544182592</v>
      </c>
    </row>
    <row r="5" spans="1:14" x14ac:dyDescent="0.2">
      <c r="A5">
        <v>44.3</v>
      </c>
      <c r="B5" s="4">
        <v>3.5</v>
      </c>
      <c r="C5" s="3">
        <v>90</v>
      </c>
      <c r="D5">
        <v>193</v>
      </c>
      <c r="F5" s="8" t="s">
        <v>0</v>
      </c>
      <c r="G5" s="8">
        <v>0.99639496377779857</v>
      </c>
    </row>
    <row r="6" spans="1:14" x14ac:dyDescent="0.2">
      <c r="A6">
        <v>75.5</v>
      </c>
      <c r="B6" s="4">
        <v>3.7</v>
      </c>
      <c r="C6" s="3">
        <v>88</v>
      </c>
      <c r="D6">
        <v>438</v>
      </c>
      <c r="F6" s="84" t="s">
        <v>67</v>
      </c>
      <c r="G6" s="8">
        <v>0.99571901948613584</v>
      </c>
    </row>
    <row r="7" spans="1:14" x14ac:dyDescent="0.2">
      <c r="A7">
        <v>69.8</v>
      </c>
      <c r="B7" s="4">
        <v>5</v>
      </c>
      <c r="C7" s="3">
        <v>86</v>
      </c>
      <c r="D7">
        <v>220</v>
      </c>
      <c r="F7" s="84" t="s">
        <v>68</v>
      </c>
      <c r="G7" s="8">
        <v>4.3181393040954559</v>
      </c>
    </row>
    <row r="8" spans="1:14" ht="13.5" thickBot="1" x14ac:dyDescent="0.25">
      <c r="A8">
        <v>72.900000000000006</v>
      </c>
      <c r="B8" s="4">
        <v>5.5</v>
      </c>
      <c r="C8" s="3">
        <v>84</v>
      </c>
      <c r="D8">
        <v>242</v>
      </c>
      <c r="F8" s="85" t="s">
        <v>69</v>
      </c>
      <c r="G8" s="9">
        <v>20</v>
      </c>
    </row>
    <row r="9" spans="1:14" x14ac:dyDescent="0.2">
      <c r="A9">
        <v>106.8</v>
      </c>
      <c r="B9" s="4">
        <v>6.3</v>
      </c>
      <c r="C9" s="3">
        <v>82</v>
      </c>
      <c r="D9">
        <v>430</v>
      </c>
    </row>
    <row r="10" spans="1:14" ht="13.5" thickBot="1" x14ac:dyDescent="0.25">
      <c r="A10">
        <v>111.6</v>
      </c>
      <c r="B10" s="4">
        <v>7.3</v>
      </c>
      <c r="C10" s="3">
        <v>80</v>
      </c>
      <c r="D10">
        <v>299</v>
      </c>
      <c r="F10" t="s">
        <v>1</v>
      </c>
    </row>
    <row r="11" spans="1:14" x14ac:dyDescent="0.2">
      <c r="A11">
        <v>126.1</v>
      </c>
      <c r="B11" s="4">
        <v>7.5</v>
      </c>
      <c r="C11" s="3">
        <v>78</v>
      </c>
      <c r="D11">
        <v>464</v>
      </c>
      <c r="F11" s="10"/>
      <c r="G11" s="10" t="s">
        <v>4</v>
      </c>
      <c r="H11" s="10" t="s">
        <v>5</v>
      </c>
      <c r="I11" s="10" t="s">
        <v>6</v>
      </c>
      <c r="J11" s="10" t="s">
        <v>7</v>
      </c>
      <c r="K11" s="10" t="s">
        <v>8</v>
      </c>
    </row>
    <row r="12" spans="1:14" x14ac:dyDescent="0.2">
      <c r="A12">
        <v>140.4</v>
      </c>
      <c r="B12" s="4">
        <v>8.4</v>
      </c>
      <c r="C12" s="3">
        <v>76</v>
      </c>
      <c r="D12">
        <v>434</v>
      </c>
      <c r="F12" s="84" t="s">
        <v>70</v>
      </c>
      <c r="G12" s="8">
        <v>3</v>
      </c>
      <c r="H12" s="8">
        <v>82458.450767206828</v>
      </c>
      <c r="I12" s="8">
        <v>27486.150255735611</v>
      </c>
      <c r="J12" s="8">
        <v>1474.0785240256516</v>
      </c>
      <c r="K12" s="8">
        <v>9.5088420160333747E-20</v>
      </c>
    </row>
    <row r="13" spans="1:14" x14ac:dyDescent="0.2">
      <c r="A13">
        <v>132.4</v>
      </c>
      <c r="B13" s="4">
        <v>8.8000000000000007</v>
      </c>
      <c r="C13" s="3">
        <v>74</v>
      </c>
      <c r="D13">
        <v>281</v>
      </c>
      <c r="F13" s="8" t="s">
        <v>2</v>
      </c>
      <c r="G13" s="8">
        <v>16</v>
      </c>
      <c r="H13" s="8">
        <v>298.34123279318385</v>
      </c>
      <c r="I13" s="8">
        <v>18.646327049573991</v>
      </c>
      <c r="J13" s="8"/>
      <c r="K13" s="8"/>
    </row>
    <row r="14" spans="1:14" ht="13.5" thickBot="1" x14ac:dyDescent="0.25">
      <c r="A14">
        <v>161.6</v>
      </c>
      <c r="B14" s="4">
        <v>9.6999999999999993</v>
      </c>
      <c r="C14" s="3">
        <v>72</v>
      </c>
      <c r="D14">
        <v>404</v>
      </c>
      <c r="F14" s="9" t="s">
        <v>3</v>
      </c>
      <c r="G14" s="9">
        <v>19</v>
      </c>
      <c r="H14" s="9">
        <v>82756.792000000016</v>
      </c>
      <c r="I14" s="9"/>
      <c r="J14" s="9"/>
      <c r="K14" s="9"/>
    </row>
    <row r="15" spans="1:14" ht="13.5" thickBot="1" x14ac:dyDescent="0.25">
      <c r="A15">
        <v>181.5</v>
      </c>
      <c r="B15" s="4">
        <v>10.3</v>
      </c>
      <c r="C15" s="3">
        <v>70</v>
      </c>
      <c r="D15">
        <v>506</v>
      </c>
    </row>
    <row r="16" spans="1:14" x14ac:dyDescent="0.2">
      <c r="A16">
        <v>180.2</v>
      </c>
      <c r="B16" s="4">
        <v>12.1</v>
      </c>
      <c r="C16" s="3">
        <v>68</v>
      </c>
      <c r="D16">
        <v>311</v>
      </c>
      <c r="F16" s="10"/>
      <c r="G16" s="10" t="s">
        <v>72</v>
      </c>
      <c r="H16" s="10" t="s">
        <v>68</v>
      </c>
      <c r="I16" s="10" t="s">
        <v>9</v>
      </c>
      <c r="J16" s="10" t="s">
        <v>73</v>
      </c>
      <c r="K16" s="10" t="s">
        <v>10</v>
      </c>
      <c r="L16" s="10" t="s">
        <v>11</v>
      </c>
      <c r="M16" s="10" t="s">
        <v>74</v>
      </c>
      <c r="N16" s="10" t="s">
        <v>12</v>
      </c>
    </row>
    <row r="17" spans="1:14" x14ac:dyDescent="0.2">
      <c r="A17">
        <v>210.3</v>
      </c>
      <c r="B17" s="4">
        <v>12.2</v>
      </c>
      <c r="C17" s="3">
        <v>66</v>
      </c>
      <c r="D17">
        <v>521</v>
      </c>
      <c r="F17" s="84" t="s">
        <v>71</v>
      </c>
      <c r="G17" s="8">
        <v>-12.03650316599262</v>
      </c>
      <c r="H17" s="8">
        <v>133.40217431371298</v>
      </c>
      <c r="I17" s="8">
        <v>-9.0227188783948753E-2</v>
      </c>
      <c r="J17" s="8">
        <v>0.92922654457431142</v>
      </c>
      <c r="K17" s="8">
        <v>-294.83647754581239</v>
      </c>
      <c r="L17" s="8">
        <v>270.76347121382719</v>
      </c>
      <c r="M17" s="8">
        <v>-294.83647754581239</v>
      </c>
      <c r="N17" s="8">
        <v>270.76347121382719</v>
      </c>
    </row>
    <row r="18" spans="1:14" x14ac:dyDescent="0.2">
      <c r="A18">
        <v>175.8</v>
      </c>
      <c r="B18" s="4">
        <v>12.9</v>
      </c>
      <c r="C18" s="3">
        <v>64</v>
      </c>
      <c r="D18">
        <v>206</v>
      </c>
      <c r="F18" s="8" t="s">
        <v>13</v>
      </c>
      <c r="G18" s="8">
        <v>13.456786709093993</v>
      </c>
      <c r="H18" s="8">
        <v>3.6000786306129613</v>
      </c>
      <c r="I18" s="8">
        <v>3.7379146651590762</v>
      </c>
      <c r="J18" s="8">
        <v>1.792925644250072E-3</v>
      </c>
      <c r="K18" s="8">
        <v>5.8249609930567168</v>
      </c>
      <c r="L18" s="8">
        <v>21.08861242513127</v>
      </c>
      <c r="M18" s="8">
        <v>5.8249609930567168</v>
      </c>
      <c r="N18" s="8">
        <v>21.08861242513127</v>
      </c>
    </row>
    <row r="19" spans="1:14" x14ac:dyDescent="0.2">
      <c r="A19">
        <v>226.1</v>
      </c>
      <c r="B19" s="4">
        <v>13.7</v>
      </c>
      <c r="C19" s="3">
        <v>62</v>
      </c>
      <c r="D19">
        <v>525</v>
      </c>
      <c r="F19" s="8" t="s">
        <v>29</v>
      </c>
      <c r="G19" s="8">
        <v>-0.1658375590322454</v>
      </c>
      <c r="H19" s="8">
        <v>1.3448281484456381</v>
      </c>
      <c r="I19" s="8">
        <v>-0.12331505644339882</v>
      </c>
      <c r="J19" s="8">
        <v>0.90339339478560099</v>
      </c>
      <c r="K19" s="8">
        <v>-3.0167458585575591</v>
      </c>
      <c r="L19" s="8">
        <v>2.6850707404930683</v>
      </c>
      <c r="M19" s="8">
        <v>-3.0167458585575591</v>
      </c>
      <c r="N19" s="8">
        <v>2.6850707404930683</v>
      </c>
    </row>
    <row r="20" spans="1:14" ht="13.5" thickBot="1" x14ac:dyDescent="0.25">
      <c r="A20" s="28">
        <v>219</v>
      </c>
      <c r="B20" s="4">
        <v>14.7</v>
      </c>
      <c r="C20" s="3">
        <v>60</v>
      </c>
      <c r="D20">
        <v>380</v>
      </c>
      <c r="F20" s="9" t="s">
        <v>38</v>
      </c>
      <c r="G20" s="9">
        <v>0.1234664368660898</v>
      </c>
      <c r="H20" s="9">
        <v>9.7153315576844375E-3</v>
      </c>
      <c r="I20" s="9">
        <v>12.708412073536779</v>
      </c>
      <c r="J20" s="9">
        <v>8.9237824672213907E-10</v>
      </c>
      <c r="K20" s="9">
        <v>0.10287085414984777</v>
      </c>
      <c r="L20" s="9">
        <v>0.14406201958233184</v>
      </c>
      <c r="M20" s="9">
        <v>0.10287085414984777</v>
      </c>
      <c r="N20" s="9">
        <v>0.14406201958233184</v>
      </c>
    </row>
    <row r="21" spans="1:14" x14ac:dyDescent="0.2">
      <c r="A21">
        <v>235.6</v>
      </c>
      <c r="B21" s="4">
        <v>15.2</v>
      </c>
      <c r="C21" s="3">
        <v>58</v>
      </c>
      <c r="D21">
        <v>379</v>
      </c>
    </row>
    <row r="22" spans="1:14" x14ac:dyDescent="0.2">
      <c r="A22">
        <v>217.4</v>
      </c>
      <c r="B22" s="4">
        <v>15.7</v>
      </c>
      <c r="C22" s="3">
        <v>56</v>
      </c>
      <c r="D22">
        <v>256</v>
      </c>
    </row>
    <row r="23" spans="1:14" x14ac:dyDescent="0.2">
      <c r="A23">
        <v>238.4</v>
      </c>
      <c r="B23" s="4">
        <v>16.3</v>
      </c>
      <c r="C23" s="3">
        <v>54</v>
      </c>
      <c r="D23">
        <v>353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Opg 5.1</vt:lpstr>
      <vt:lpstr>Opg 5.2</vt:lpstr>
      <vt:lpstr>Opg 5.4</vt:lpstr>
      <vt:lpstr>Opg 5.5</vt:lpstr>
      <vt:lpstr>Opg 5.6</vt:lpstr>
      <vt:lpstr>Opg 5.7</vt:lpstr>
      <vt:lpstr>Opg 5.8</vt:lpstr>
      <vt:lpstr>Opg 5.9</vt:lpstr>
      <vt:lpstr>Opg 5.10</vt:lpstr>
      <vt:lpstr>Opg 5.11</vt:lpstr>
      <vt:lpstr>Opg 5.12</vt:lpstr>
      <vt:lpstr>Opg 5.13</vt:lpstr>
      <vt:lpstr>Opg 5.14</vt:lpstr>
    </vt:vector>
  </TitlesOfParts>
  <Company>HiST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</dc:creator>
  <cp:lastModifiedBy>Emilie Hartmann-Petersen</cp:lastModifiedBy>
  <dcterms:created xsi:type="dcterms:W3CDTF">2007-06-22T16:56:14Z</dcterms:created>
  <dcterms:modified xsi:type="dcterms:W3CDTF">2012-06-29T12:25:08Z</dcterms:modified>
</cp:coreProperties>
</file>